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10.xml.rels" ContentType="application/vnd.openxmlformats-package.relationships+xml"/>
  <Override PartName="/xl/worksheets/_rels/sheet12.xml.rels" ContentType="application/vnd.openxmlformats-package.relationships+xml"/>
  <Override PartName="/xl/worksheets/_rels/sheet13.xml.rels" ContentType="application/vnd.openxmlformats-package.relationships+xml"/>
  <Override PartName="/xl/worksheets/_rels/sheet14.xml.rels" ContentType="application/vnd.openxmlformats-package.relationships+xml"/>
  <Override PartName="/xl/worksheets/_rels/sheet9.xml.rels" ContentType="application/vnd.openxmlformats-package.relationships+xml"/>
  <Override PartName="/xl/worksheets/_rels/sheet5.xml.rels" ContentType="application/vnd.openxmlformats-package.relationships+xml"/>
  <Override PartName="/xl/worksheets/_rels/sheet1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tables/table8.xml" ContentType="application/vnd.openxmlformats-officedocument.spreadsheetml.table+xml"/>
  <Override PartName="/xl/tables/table5.xml" ContentType="application/vnd.openxmlformats-officedocument.spreadsheetml.table+xml"/>
  <Override PartName="/xl/tables/table1.xml" ContentType="application/vnd.openxmlformats-officedocument.spreadsheetml.table+xml"/>
  <Override PartName="/xl/tables/table7.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10.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tables/table9.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Nodes" sheetId="2" state="visible" r:id="rId4"/>
    <sheet name="Edges" sheetId="3" state="visible" r:id="rId5"/>
    <sheet name="Businesses" sheetId="4" state="visible" r:id="rId6"/>
    <sheet name="Business moves" sheetId="5" state="visible" r:id="rId7"/>
    <sheet name="Districts" sheetId="6" state="visible" r:id="rId8"/>
    <sheet name="Layer counts" sheetId="7" state="visible" r:id="rId9"/>
    <sheet name="How districts get seen" sheetId="8" state="visible" r:id="rId10"/>
    <sheet name="Catchment" sheetId="9" state="visible" r:id="rId11"/>
    <sheet name="Comparator sources" sheetId="10" state="visible" r:id="rId12"/>
    <sheet name="Network metrics" sheetId="11" state="visible" r:id="rId13"/>
    <sheet name="Source register" sheetId="12" state="visible" r:id="rId14"/>
    <sheet name="Data dictionary" sheetId="13" state="visible" r:id="rId15"/>
    <sheet name="Open items"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<sst xmlns="http://schemas.openxmlformats.org/spreadsheetml/2006/main" count="5472" uniqueCount="1988">
  <si>
    <t xml:space="preserve">NMB AsiaTown</t>
  </si>
  <si>
    <t xml:space="preserve">Node and edge dataset behind the interactive map and the PDF reference. Street Economics®, Detection #2 on a network and a lineage. Compiled September 2026.</t>
  </si>
  <si>
    <t xml:space="preserve">Release 1.2.0. Data version 2026.09.14, generated 2026-09-14T16:26:17Z, data cutoff 12 September 2026. The Nodes sheet holds 113 rows including the 5 hub region nodes; the public count of 108 businesses, places, bodies and events excludes them. 105 connections.</t>
  </si>
  <si>
    <t xml:space="preserve">Work in progress. This map is not exhaustive. It presents the result of documented research at this release and changes as sources are added, corrected, or superseded. Every node is based on at least one public source and carries its sources and confidence class.</t>
  </si>
  <si>
    <t xml:space="preserve">Sheets</t>
  </si>
  <si>
    <t xml:space="preserve">Nodes: every business, plaza, street, civic body, organization, event, person and hub region on the map, one row each, with layer, address, hub region, jurisdiction, entity of record, year, place year and basis, anchor flag, status as of the cutoff, confidence, sources, metrics and a note.</t>
  </si>
  <si>
    <t xml:space="preserve">Edges: every connection, one row each: source, target, relation type, years and a note. Direction matters for located in, opened, relocated to, grew into, became, related venture, produced, program or license, appears in and supported.</t>
  </si>
  <si>
    <t xml:space="preserve">Businesses: the corridor businesses with their county receipt and Sunbiz dates, jurisdiction, plaza and anchor flag.</t>
  </si>
  <si>
    <t xml:space="preserve">Business moves: every relocation, succession, second location and related venture on the map, in year order.</t>
  </si>
  <si>
    <t xml:space="preserve">Districts: counts of businesses, plazas and institutions by hub region, computed with formulas from the Nodes sheet.</t>
  </si>
  <si>
    <t xml:space="preserve">Layer counts: nodes per layer and per kind, computed with formulas from the Nodes sheet.</t>
  </si>
  <si>
    <t xml:space="preserve">How districts get seen: the comparator table of organically formed and manufactured Asian commercial districts with the eight milestones, intervals from the anchor grocer and medians computed by formula.</t>
  </si>
  <si>
    <t xml:space="preserve">Comparator sources: every source used for the comparator table, with tier and address.</t>
  </si>
  <si>
    <t xml:space="preserve">Catchment: the Placer.ai visitor origin rows for the two night markets, one row per home ZIP per market (visits, share, miles from the site), with the totals, the within 5 and 75 mile shares and the ZIPs at both markets computed by formula; the hourly index and the summary per market. ZIP level, nothing finer.</t>
  </si>
  <si>
    <t xml:space="preserve">Network metrics: degree, distinct neighbors, betweenness and location and lineage betweenness for every node, with the counting method.</t>
  </si>
  <si>
    <t xml:space="preserve">Source register: every source id used in the Nodes sheet, the PDF and the map, with tier and address.</t>
  </si>
  <si>
    <t xml:space="preserve">Data dictionary: field by field definitions for the Nodes and Edges sheets.</t>
  </si>
  <si>
    <t xml:space="preserve">Open items: items still carrying lower confidence or deliberately left off the map.</t>
  </si>
  <si>
    <t xml:space="preserve">Conventions</t>
  </si>
  <si>
    <t xml:space="preserve">Data are current through 12 September 2026. Status describes what the sources record as of that date; activity after it is worded as announced or scheduled. Confidence: High means an official record or two independent sources; Medium means a reference entry or a single press report; Low means a detail still flagged as unverified.</t>
  </si>
  <si>
    <t xml:space="preserve">Node IDs are the join key between Nodes and Edges. Year is the founding year for businesses (the earlier of the Sunbiz filing and the county receipt start date documented at the address), the year built for plazas, the date for events. Place year is the year a node enters the timeline; the basis column says how it was set. Three old receipts carry the county layer's floor date and are placed at 1988, read as on or before 1988.</t>
  </si>
  <si>
    <t xml:space="preserve">Anchor flag: anchor means one of the four commercial anchors ringed on Detection #2. Jurisdiction is the municipality of record on the county business tax layer or the parcel layer.</t>
  </si>
  <si>
    <t xml:space="preserve">A plaza's street address is an attribute, not an edge, and a routine business license is cited as a source, not drawn as an edge. Persons appear only when they are public figures documented in the role; no owner of a small business is named from a filing alone.</t>
  </si>
  <si>
    <t xml:space="preserve">Business evidence class (Nodes and Businesses sheets): publicly verified operating (a public listing, own site, current press, city page or company release confirms operating activity beyond the record itself); public record entity (Sunbiz or county receipt supports the entity and address, no independent current operating evidence located); historic or successor (closed, predecessor, renamed or succeeded, kept to explain lineage); unverified or omitted (no adequate public record match; not a node). Verified means matched to the public record, not observed trading.</t>
  </si>
  <si>
    <t xml:space="preserve">Names kept apart: an informal name documented (Chinatown, unofficial use since the early 1990s, reference tier); the first dated public documentation of a district name (Associated Press, 19 August 2016; a 2011 forum thread recorded, not counted); a reported official designation (1 July 2015 per The Real Deal, instrument not found, graded Low); and the map descriptor NMB AsiaTown, a Street Economics® descriptor from Detection #2 (2026), never an official civic designation. The same fields are in data.json under naming.</t>
  </si>
  <si>
    <t xml:space="preserve">Four commercial anchors: three grocer anchors (Chung Hing Oriental Mart, Beijing Mart, iFresh Market) and one specialty Asian goods anchor (Miami China City Plaza). New York Mart is iFresh's predecessor at the same address, not a separate anchor.</t>
  </si>
  <si>
    <t xml:space="preserve">Public disclosure policy</t>
  </si>
  <si>
    <t xml:space="preserve">This map uses public business records, public corporate filings, property records, public calendars, public civic documents, public press coverage and public listings. It maps commercial infrastructure and documented civic activity, not endorsements, partnerships or private cultural behavior. Inclusion does not require participation, consent or approval. The map corrects factual errors promptly and considers removal requests case by case where a listing is outdated, an entity has closed, publication presents a material safety concern, or the entity is not conducting public facing commercial activity. Public commercial infrastructure is mappable; private cultural behavior is protected.</t>
  </si>
  <si>
    <t xml:space="preserve">ID</t>
  </si>
  <si>
    <t xml:space="preserve">Name</t>
  </si>
  <si>
    <t xml:space="preserve">Kind</t>
  </si>
  <si>
    <t xml:space="preserve">Person class</t>
  </si>
  <si>
    <t xml:space="preserve">Layer</t>
  </si>
  <si>
    <t xml:space="preserve">Address or place</t>
  </si>
  <si>
    <t xml:space="preserve">Hub region</t>
  </si>
  <si>
    <t xml:space="preserve">Jurisdiction</t>
  </si>
  <si>
    <t xml:space="preserve">Entity of record</t>
  </si>
  <si>
    <t xml:space="preserve">Entity filed</t>
  </si>
  <si>
    <t xml:space="preserve">County receipt from</t>
  </si>
  <si>
    <t xml:space="preserve">Evidence class</t>
  </si>
  <si>
    <t xml:space="preserve">Year</t>
  </si>
  <si>
    <t xml:space="preserve">End</t>
  </si>
  <si>
    <t xml:space="preserve">Place year</t>
  </si>
  <si>
    <t xml:space="preserve">Place year basis</t>
  </si>
  <si>
    <t xml:space="preserve">Role</t>
  </si>
  <si>
    <t xml:space="preserve">Anchor</t>
  </si>
  <si>
    <t xml:space="preserve">Status</t>
  </si>
  <si>
    <t xml:space="preserve">Status as of</t>
  </si>
  <si>
    <t xml:space="preserve">Confidence</t>
  </si>
  <si>
    <t xml:space="preserve">Sources</t>
  </si>
  <si>
    <t xml:space="preserve">Degree</t>
  </si>
  <si>
    <t xml:space="preserve">Distinct neighbors</t>
  </si>
  <si>
    <t xml:space="preserve">Betweenness</t>
  </si>
  <si>
    <t xml:space="preserve">Location and lineage betweenness</t>
  </si>
  <si>
    <t xml:space="preserve">Latitude</t>
  </si>
  <si>
    <t xml:space="preserve">Longitude</t>
  </si>
  <si>
    <t xml:space="preserve">Pin basis</t>
  </si>
  <si>
    <t xml:space="preserve">Note</t>
  </si>
  <si>
    <t xml:space="preserve">chunghing</t>
  </si>
  <si>
    <t xml:space="preserve">Chung Hing Oriental Mart</t>
  </si>
  <si>
    <t xml:space="preserve">business</t>
  </si>
  <si>
    <t xml:space="preserve">Anchor markets and grocers</t>
  </si>
  <si>
    <t xml:space="preserve">1855 NE 163rd Street</t>
  </si>
  <si>
    <t xml:space="preserve">163rd Street east strip</t>
  </si>
  <si>
    <t xml:space="preserve">City of North Miami Beach</t>
  </si>
  <si>
    <t xml:space="preserve">Pan's Investment &amp; Trade Corporation, Inc. (V16471, 1992)</t>
  </si>
  <si>
    <t xml:space="preserve">25 February 1992</t>
  </si>
  <si>
    <t xml:space="preserve">1 January 1991</t>
  </si>
  <si>
    <t xml:space="preserve">publicly verified operating</t>
  </si>
  <si>
    <t xml:space="preserve">founding year</t>
  </si>
  <si>
    <t xml:space="preserve">Supermarket and grocer, Chinese and pan Asian</t>
  </si>
  <si>
    <t xml:space="preserve">anchor</t>
  </si>
  <si>
    <t xml:space="preserve">Operating; county receipt active</t>
  </si>
  <si>
    <t xml:space="preserve">12 September 2026</t>
  </si>
  <si>
    <t xml:space="preserve">High</t>
  </si>
  <si>
    <t xml:space="preserve">LBT SBPAN INFCH INFMKT HOH SE2</t>
  </si>
  <si>
    <t xml:space="preserve">Detection #2 geocode of the business address</t>
  </si>
  <si>
    <t xml:space="preserve">The longest licensed of the three anchor grocers. The county business tax receipt (CHUNG HING ORIENTAL MART, owner Pan's Investment &amp; Trade Corp, 1853 NE 163rd St) carries a start date of 1 January 1991; the operating corporation was filed on 25 February 1992 and has reported every year since 1995. The Infatuation lists it among the six best Asian markets in Miami in 2024 and describes it as small but packed; a 2013 market list already places it here. Detection #2 marks it as one of the four anchor markets. The storefront sits in the strip of one story retail parcels at 1813 to 1869 NE 163rd Street; which parcel carries the 1855 storefront is not resolved from the property record.</t>
  </si>
  <si>
    <t xml:space="preserve">chinacity</t>
  </si>
  <si>
    <t xml:space="preserve">Miami China City Plaza (Oriental Goods Store)</t>
  </si>
  <si>
    <t xml:space="preserve">41 NW 167th Street</t>
  </si>
  <si>
    <t xml:space="preserve">Western anchor</t>
  </si>
  <si>
    <t xml:space="preserve">Unincorporated Miami-Dade</t>
  </si>
  <si>
    <t xml:space="preserve">Miami China City Inc. (P12000095581, 2012); earlier Miami China City, Inc. (P05000001031, 2005)</t>
  </si>
  <si>
    <t xml:space="preserve">3 January 2005 (dissolved 2005); 19 November 2012</t>
  </si>
  <si>
    <t xml:space="preserve">1 August 2010</t>
  </si>
  <si>
    <t xml:space="preserve">Specialty Asian goods anchor: food, clothing, medicine and gifts (a commercial anchor, not a grocer)</t>
  </si>
  <si>
    <t xml:space="preserve">Operating; county receipt active; 12,945 square feet of the building offered for lease (listing, 2026)</t>
  </si>
  <si>
    <t xml:space="preserve">LBT SBMCC PA NTMCC MCC HOH SE2</t>
  </si>
  <si>
    <t xml:space="preserve">One of the four commercial anchors named on Detection #2 and the only one that is not a grocer: a single store of oriental merchandise in a 13,420 square foot building of 1968 on a 0.65 acre lot, not a purpose built Chinese mall; the word Plaza is the operator's own. The earliest official record at this address is a Miami China City, Inc. filed on 3 January 2005 and dissolved the same year; the current Miami China City Inc. was filed on 19 November 2012 and the county receipt, coded unincorporated Miami-Dade, starts 1 August 2010. The operator states on its own site that the store has been open since 1992, a claim recorded here as reported by the operator. Miami New Times describes it as a little town unto itself of Asian merchandise.</t>
  </si>
  <si>
    <t xml:space="preserve">beijingmart</t>
  </si>
  <si>
    <t xml:space="preserve">Beijing Mart</t>
  </si>
  <si>
    <t xml:space="preserve">316 NE 167th Street</t>
  </si>
  <si>
    <t xml:space="preserve">167th cluster</t>
  </si>
  <si>
    <t xml:space="preserve">Beijing Center, Inc. (P12000070675, 2012)</t>
  </si>
  <si>
    <t xml:space="preserve">15 August 2012</t>
  </si>
  <si>
    <t xml:space="preserve">1 January 2013</t>
  </si>
  <si>
    <t xml:space="preserve">LBT SBBC INFBM INFMKT HOH SE2</t>
  </si>
  <si>
    <t xml:space="preserve">Anchor grocer of the 167th cluster, licensed by the county as an unincorporated Miami-Dade business (the south side of NE 167th Street between NE 2nd and NE 6th Avenues lies outside the city limits). The entity, Beijing Center, Inc., was filed on 15 August 2012 and the county receipt starts on 1 January 2013; the store is placed at 2012 on the earlier official record, and a market list places it here by June 2013. The Infatuation names it among Miami's six best Asian markets in 2024, next door to King Palace. A sibling entity, Beijing Center 2, Inc, holds a county receipt at 9501 SW 72nd Street in Kendall from September 2022, the former PK Oriental Mart space. Ohla Tea's filings share the 316 NE 167th Street address and the same Miramar mailing address as this entity; the record shows shared addresses, not common control.</t>
  </si>
  <si>
    <t xml:space="preserve">ifresh</t>
  </si>
  <si>
    <t xml:space="preserve">iFresh Market</t>
  </si>
  <si>
    <t xml:space="preserve">551 NE 167th Street</t>
  </si>
  <si>
    <t xml:space="preserve">New York Mart N. Miami Inc (P15000010374, 2015)</t>
  </si>
  <si>
    <t xml:space="preserve">Supermarket and grocer, pan Asian, 30,000 square feet</t>
  </si>
  <si>
    <t xml:space="preserve">LBT SBNYM GNW SHELBY NMBFB INFMKT SE2</t>
  </si>
  <si>
    <t xml:space="preserve">The largest anchor and the one built by an outside chain. New York Mart N. Miami Inc, a subsidiary of iFresh Inc of Long Island City, New York, was filed on 2 February 2015; the company announced a grand opening on 7 February 2020 after about four years of construction and renovation, an investment it puts at over 8 million dollars, with seven in store food vendors and leased space for a spa and a Chinese tea store. The City of North Miami Beach attended the opening. The county receipt under the I FRESH SUPERMARKET name starts 1 October 2021. The Infatuation lists it among Miami's six best Asian markets in 2024, with Mi Tea inside. Detection #2 marks it as an anchor market.</t>
  </si>
  <si>
    <t xml:space="preserve">thaihouse</t>
  </si>
  <si>
    <t xml:space="preserve">Thai House II</t>
  </si>
  <si>
    <t xml:space="preserve">Kitchens and restaurants</t>
  </si>
  <si>
    <t xml:space="preserve">2250 NE 163rd Street, Suite 5</t>
  </si>
  <si>
    <t xml:space="preserve">K &amp; W Restaurant Corp. (G11101, 1982)</t>
  </si>
  <si>
    <t xml:space="preserve">public record entity</t>
  </si>
  <si>
    <t xml:space="preserve">Restaurant, Thai and Japanese</t>
  </si>
  <si>
    <t xml:space="preserve">LBT SB SE2</t>
  </si>
  <si>
    <t xml:space="preserve">The oldest operating entity in the set: K &amp; W Restaurant Corp. was filed on 1 December 1982 and the county receipt carries the layer's floor date, on or before 1988. Detection #2 names it as the eastern end of the strip. The building, a two story 1941 store of 21,340 square feet owned by Gator Railway Inc, is the oldest commercial building found on the corridor.</t>
  </si>
  <si>
    <t xml:space="preserve">houseofchang</t>
  </si>
  <si>
    <t xml:space="preserve">House of Chang Take Out</t>
  </si>
  <si>
    <t xml:space="preserve">1913 NE 168th Street</t>
  </si>
  <si>
    <t xml:space="preserve">Chang &amp; Cheng, Inc. (K34945, 1988, dissolved 2023); JR Kitchen 2022 LLC (L22000333808, 2022)</t>
  </si>
  <si>
    <t xml:space="preserve">county receipt floor date, on or before 1988</t>
  </si>
  <si>
    <t xml:space="preserve">Restaurant, Chinese take out</t>
  </si>
  <si>
    <t xml:space="preserve">Operating; county receipts active under JR Kitchen 2022 LLC</t>
  </si>
  <si>
    <t xml:space="preserve">One of the oldest names in the set. Chang &amp; Cheng, Inc. was filed on 28 September 1988 and the county receipt carries the layer's floor date, read as on or before 1988; the operating entity changed to JR Kitchen 2022 LLC in 2022 to 2023 and the trade name continued. The parcel, built 1962, belongs to Arsha Group LLC.</t>
  </si>
  <si>
    <t xml:space="preserve">sangs</t>
  </si>
  <si>
    <t xml:space="preserve">Sang's Chinese Food and Dim Sum</t>
  </si>
  <si>
    <t xml:space="preserve">1925 NE 163rd Street</t>
  </si>
  <si>
    <t xml:space="preserve">New Sang's Corporation (L95663, 1990)</t>
  </si>
  <si>
    <t xml:space="preserve">Restaurant, Cantonese dim sum</t>
  </si>
  <si>
    <t xml:space="preserve">LBT SB INFSA NTSA INF163 SE2</t>
  </si>
  <si>
    <t xml:space="preserve">The dim sum house beside Chung Hing. The county receipt carries the layer's floor start date, read as on or before 1988; New Sang's Corporation was filed on 24 August 1990 and has reported every year since 1996. A Miami New Times review describes the 163rd Street area around it as a half dozen Chinese restaurants approximating a Chinatown. The Infatuation reviewed it in 2022 and lists it in the 2026 guide to 163rd Street. The parcel, built in 1969, belongs to R&amp;O 163 Investments LLC.</t>
  </si>
  <si>
    <t xml:space="preserve">hiro</t>
  </si>
  <si>
    <t xml:space="preserve">Hiro Japanese Restaurant</t>
  </si>
  <si>
    <t xml:space="preserve">3007 NE 163rd Street</t>
  </si>
  <si>
    <t xml:space="preserve">Yamaguchi, Inc. (V71059, 1992)</t>
  </si>
  <si>
    <t xml:space="preserve">Restaurant, Japanese</t>
  </si>
  <si>
    <t xml:space="preserve">LBT SB HIRO SE2</t>
  </si>
  <si>
    <t xml:space="preserve">Yamaguchi, Inc. was filed on 14 October 1992 and the county receipt starts 1 October 1993. The restaurant's own site states that it was founded in 1983 on Biscayne Boulevard and moved to 3007 NE 163rd Street in 1993 when the Biscayne road widening began, a relocation into the corridor recorded as the restaurant reports it. The store sits in RK Centers' 95,374 square foot community shopping center at 3045 NE 163rd Street, built 1966.</t>
  </si>
  <si>
    <t xml:space="preserve">kingpalace</t>
  </si>
  <si>
    <t xml:space="preserve">King Palace Chinese Bar-B-Q</t>
  </si>
  <si>
    <t xml:space="preserve">330 NE 167th Street</t>
  </si>
  <si>
    <t xml:space="preserve">Guangming, Inc. (P01000042079, 2001); Kwok &amp; Yu, Inc. (P25000021252, 2025)</t>
  </si>
  <si>
    <t xml:space="preserve">Restaurant, Cantonese barbecue and dim sum</t>
  </si>
  <si>
    <t xml:space="preserve">Operating; two county receipts active (Guangming Inc from 1994, Kwok &amp; Yu Inc from May 2025)</t>
  </si>
  <si>
    <t xml:space="preserve">LBT SB INFKP NTCH INF163 SE2</t>
  </si>
  <si>
    <t xml:space="preserve">The restaurant next door to Beijing Mart, licensed by the county as an unincorporated business. The receipt under Guangming, Inc. starts 1 October 1994 and a second receipt under Kwok &amp; Yu, Inc. starts 1 May 2025; Miami New Times reports in January 2025 that the same family has run it since 2001. The Infatuation reviewed it in 2022 and lists it in the 2026 guide to 163rd Street. The parcel, a 1979 restaurant building, belongs to North Garden Inc.</t>
  </si>
  <si>
    <t xml:space="preserve">littlesaigon</t>
  </si>
  <si>
    <t xml:space="preserve">Little Saigon</t>
  </si>
  <si>
    <t xml:space="preserve">16752 North Miami Avenue</t>
  </si>
  <si>
    <t xml:space="preserve">Little Saigon, Inc. (P95000013720, 1995)</t>
  </si>
  <si>
    <t xml:space="preserve">Restaurant, Vietnamese</t>
  </si>
  <si>
    <t xml:space="preserve">LBT SBLS INFLS SE2</t>
  </si>
  <si>
    <t xml:space="preserve">The Vietnamese restaurant beside Miami China City at the western anchor. The county receipt starts 1 October 1994 and Little Saigon, Inc. was filed on 17 February 1995 and has reported every year since. The Infatuation reviewed it in January 2023. The storefront sits on the 16750 North Miami Avenue parcel, a 1967 store building.</t>
  </si>
  <si>
    <t xml:space="preserve">ironsushi</t>
  </si>
  <si>
    <t xml:space="preserve">Iron Sushi</t>
  </si>
  <si>
    <t xml:space="preserve">16350 West Dixie Highway</t>
  </si>
  <si>
    <t xml:space="preserve">Iron Sushi LLC (L05000013753, 2005)</t>
  </si>
  <si>
    <t xml:space="preserve">Operating; county receipts active (2015 and 2026)</t>
  </si>
  <si>
    <t xml:space="preserve">Iron Sushi LLC was filed on 10 February 2005 and has carried this address since 30 April 2007; county receipts start 1 October 2015 and 10 March 2026. The storefront is not its own parcel and is not resolved against the property record.</t>
  </si>
  <si>
    <t xml:space="preserve">chaiwok</t>
  </si>
  <si>
    <t xml:space="preserve">Chai Wok</t>
  </si>
  <si>
    <t xml:space="preserve">1688 NE 164th Street</t>
  </si>
  <si>
    <t xml:space="preserve">ChaiWok, Inc (P12000001755, 2012); Chai Wok, Inc. (P10000075139, 2010)</t>
  </si>
  <si>
    <t xml:space="preserve">Restaurant, Chinese, kosher, with sushi</t>
  </si>
  <si>
    <t xml:space="preserve">LBT SBCW SE2</t>
  </si>
  <si>
    <t xml:space="preserve">The first Chai Wok entity at this address was filed on 14 September 2010; ChaiWok, Inc (2012) holds the county receipt from 1 October 2015. A second entity, Chai Wok Surfside Inc, was filed in 2018. The kosher certification is stated by the restaurant and is not verified against a certifier in this release. The storefront sits beside the 1680 NE 164th Street parcel of 164 Street Shopping Center LLC.</t>
  </si>
  <si>
    <t xml:space="preserve">ginza</t>
  </si>
  <si>
    <t xml:space="preserve">Ginza Japanese Buffet</t>
  </si>
  <si>
    <t xml:space="preserve">16153 Biscayne Boulevard</t>
  </si>
  <si>
    <t xml:space="preserve">City of North Miami</t>
  </si>
  <si>
    <t xml:space="preserve">LD Prosperous LLC (L23000442895, 2023)</t>
  </si>
  <si>
    <t xml:space="preserve">Restaurant, Japanese and Chinese buffet</t>
  </si>
  <si>
    <t xml:space="preserve">The county receipt starts 1 December 2010; the receipt now sits under LD Prosperous LLC, filed 25 September 2023, so an earlier operating entity is implied but not identified. Taiwan Ice next door files under LD Bliss LLC in the same season; the record shows a shared naming pattern, not common ownership. The storefront most probably sits in the 1995 regional shopping center parcel at 16101 Biscayne Boulevard, which lies in the City of North Miami; not resolved.</t>
  </si>
  <si>
    <t xml:space="preserve">dumplingking</t>
  </si>
  <si>
    <t xml:space="preserve">Dumpling King</t>
  </si>
  <si>
    <t xml:space="preserve">237 NE 167th Street</t>
  </si>
  <si>
    <t xml:space="preserve">Guo Tie King, LLC (2014, dissolved 2020); G&amp;C New Star Inc (P23000054962, 2023)</t>
  </si>
  <si>
    <t xml:space="preserve">historic or successor</t>
  </si>
  <si>
    <t xml:space="preserve">Restaurant, dumplings</t>
  </si>
  <si>
    <t xml:space="preserve">Operating; county receipt active under G&amp;C New Star Inc (2024); the 2014 receipt closed July 2025</t>
  </si>
  <si>
    <t xml:space="preserve">LBT SBGTK NTCH INF163 SE2</t>
  </si>
  <si>
    <t xml:space="preserve">Opened in 2014 under Guo Tie King, LLC in the Seaboard Commercial Center. The founding group registered the Dumpling King trademark in 2021 from a Pembroke Pines address and holds entities Guo Tie King I to IV there; at North Miami Beach the receipt passed to G&amp;C New Star Inc in February 2024. Listed among Miami's best Chinese restaurants by Miami New Times in 2025 and in The Infatuation's 2026 guide to 163rd Street.</t>
  </si>
  <si>
    <t xml:space="preserve">lutongpinoy</t>
  </si>
  <si>
    <t xml:space="preserve">Lutong Pinoy Filipino Cuisine</t>
  </si>
  <si>
    <t xml:space="preserve">17048 West Dixie Highway</t>
  </si>
  <si>
    <t xml:space="preserve">LPFC Inc; Asian Pinoy Inc</t>
  </si>
  <si>
    <t xml:space="preserve">Restaurant, Filipino</t>
  </si>
  <si>
    <t xml:space="preserve">Operating; county receipts active (LPFC Inc from 2015; Asian Pinoy Inc from January 2025)</t>
  </si>
  <si>
    <t xml:space="preserve">LBT SE2</t>
  </si>
  <si>
    <t xml:space="preserve">The county record at the address Detection #2 marks as pending (Wok Place) shows a Filipino restaurant: Lutong Pinoy Filipino Cuisine, owner LPFC Inc, receipt from 16 March 2015, joined by an Asian Pinoy Inc receipt from 24 January 2025. No Wok Place entity or receipt exists; the pending mark resolves to this record. The storefront most probably sits on the 17040 West Dixie Highway parcel; not resolved.</t>
  </si>
  <si>
    <t xml:space="preserve">phomi</t>
  </si>
  <si>
    <t xml:space="preserve">Pho Mi 2Go</t>
  </si>
  <si>
    <t xml:space="preserve">17010 West Dixie Highway, Suite G</t>
  </si>
  <si>
    <t xml:space="preserve">PhoMi2Go LLC (L16000004179, 2016)</t>
  </si>
  <si>
    <t xml:space="preserve">PhoMi2Go LLC was filed on 6 January 2016 and the county receipt starts 25 March 2016. It shares the two story 1971 building at 17010 West Dixie Highway (S &amp; H Enterprises Inc) with Sweet &amp; Salt Tea Bar.</t>
  </si>
  <si>
    <t xml:space="preserve">koreankitchen</t>
  </si>
  <si>
    <t xml:space="preserve">Korean Kitchen</t>
  </si>
  <si>
    <t xml:space="preserve">1661 NE 163rd Street, Suite A</t>
  </si>
  <si>
    <t xml:space="preserve">Miami Korean Kitchen LLC (L18000199138, 2018)</t>
  </si>
  <si>
    <t xml:space="preserve">Restaurant, Korean</t>
  </si>
  <si>
    <t xml:space="preserve">LBT SB INF163 SE2</t>
  </si>
  <si>
    <t xml:space="preserve">Miami Korean Kitchen LLC was filed on 20 August 2018 and the county receipt starts 19 April 2019. The first entry in The Infatuation's guide to 163rd Street. The parcel, a 1961 building, belongs to Nurgus Holding LLC.</t>
  </si>
  <si>
    <t xml:space="preserve">bambu</t>
  </si>
  <si>
    <t xml:space="preserve">Bambu Pan Asian Kitchen (kosher)</t>
  </si>
  <si>
    <t xml:space="preserve">3427 NE 163rd Street</t>
  </si>
  <si>
    <t xml:space="preserve">Bambu Kosher LLC (L23000547266, 2023)</t>
  </si>
  <si>
    <t xml:space="preserve">Restaurant, pan Asian, kosher meat</t>
  </si>
  <si>
    <t xml:space="preserve">Operating; entity active; no county receipt under this name</t>
  </si>
  <si>
    <t xml:space="preserve">SBBAM KM BAMBU SE2</t>
  </si>
  <si>
    <t xml:space="preserve">Bambu Kosher LLC was filed on 11 December 2023 at 3427 NE 163rd Street; listing sites carry reviews from December 2022, so the restaurant is placed at its filing year and no earlier claim is made. Kosher Miami lists it as a meat establishment. The only county receipt at the address is Empire Szechuan's from 1995, an earlier Chinese restaurant whose entity was dissolved in 2022. Detection #2 names Bambu as the eastern end of the strip. The storefront is not its own parcel and is not resolved.</t>
  </si>
  <si>
    <t xml:space="preserve">cmchicken</t>
  </si>
  <si>
    <t xml:space="preserve">Choong Man Chicken (CM Chicken)</t>
  </si>
  <si>
    <t xml:space="preserve">1256 NE 163rd Street</t>
  </si>
  <si>
    <t xml:space="preserve">Sun Foods Miami, LLC (L23000371099, 2023)</t>
  </si>
  <si>
    <t xml:space="preserve">Restaurant, Korean fried chicken</t>
  </si>
  <si>
    <t xml:space="preserve">LBT SB CMCK INF163 SE2</t>
  </si>
  <si>
    <t xml:space="preserve">The Korean chain's North Miami Beach store, operated by Sun Foods Miami, LLC (filed 7 August 2023); the county receipt starts 20 November 2023 and describes a Korean fried chicken restaurant. The store's own site calls it the only one in the Miami area. The Infatuation lists it in the 2026 guide to 163rd Street. The storefront sits in the 1246 to 1290 NE 163rd Street strip and is not its own parcel.</t>
  </si>
  <si>
    <t xml:space="preserve">panya</t>
  </si>
  <si>
    <t xml:space="preserve">Panya Thai Restaurant</t>
  </si>
  <si>
    <t xml:space="preserve">520 NE 167th Street</t>
  </si>
  <si>
    <t xml:space="preserve">Baan Panya, LLC (L23000049128, 2023)</t>
  </si>
  <si>
    <t xml:space="preserve">Restaurant, Thai</t>
  </si>
  <si>
    <t xml:space="preserve">Baan Panya, LLC was filed on 26 January 2023 and the county receipt, coded unincorporated Miami-Dade, starts 1 October 2023. The Infatuation lists it in the 2026 guide to 163rd Street. The storefront most probably sits on the 510 NE 167th Street parcel (BH NMB Properties LLC, 1971); not resolved from the record.</t>
  </si>
  <si>
    <t xml:space="preserve">sichuanfish</t>
  </si>
  <si>
    <t xml:space="preserve">Sichuan Fish Restaurant</t>
  </si>
  <si>
    <t xml:space="preserve">1242 NE 163rd Street</t>
  </si>
  <si>
    <t xml:space="preserve">Sichuan Fish Restaurant Inc (P24000024273, 2024)</t>
  </si>
  <si>
    <t xml:space="preserve">Restaurant, Sichuan</t>
  </si>
  <si>
    <t xml:space="preserve">SB INFSF INF163 SE2</t>
  </si>
  <si>
    <t xml:space="preserve">Sichuan Fish Restaurant Inc was filed on 3 April 2024 at 1242 NE 163rd Street, the address of the former CY Chinese Restaurant, whose operating entity was administratively dissolved in September 2024. The Infatuation reviewed it in April 2025 and lists it in the 2026 guide to 163rd Street in place of CY. The only county receipt at the address is the 2009 CY receipt.</t>
  </si>
  <si>
    <t xml:space="preserve">ohlatea</t>
  </si>
  <si>
    <t xml:space="preserve">Ohla Tea</t>
  </si>
  <si>
    <t xml:space="preserve">Boba, bakeries and dessert</t>
  </si>
  <si>
    <t xml:space="preserve">329 NE 167th Street</t>
  </si>
  <si>
    <t xml:space="preserve">J2H Enterprise Inc (P16000047767, 2016)</t>
  </si>
  <si>
    <t xml:space="preserve">Tea and boba, pan Asian</t>
  </si>
  <si>
    <t xml:space="preserve">J2H Enterprise Inc was filed on 1 June 2016 and the county receipt starts 1 October 2016. A 2023 Ohla Tea LLC, since dissolved, listed a Miami Beach address and a mailing address at 316 NE 167th Street, Beijing Mart's address; the two operating entities also share a Miramar mailing address. The storefront most probably sits in the 1992 center at 335 NE 167th Street (167th Street Holdings LLC); not resolved.</t>
  </si>
  <si>
    <t xml:space="preserve">taiwanice</t>
  </si>
  <si>
    <t xml:space="preserve">Taiwan Ice</t>
  </si>
  <si>
    <t xml:space="preserve">16165 Biscayne Boulevard</t>
  </si>
  <si>
    <t xml:space="preserve">LD Bliss LLC (P23000062543, 2023)</t>
  </si>
  <si>
    <t xml:space="preserve">Tea and dessert, Taiwanese</t>
  </si>
  <si>
    <t xml:space="preserve">The county receipt, an ice cream parlour classification, starts 1 June 2017; the receipt now sits under LD Bliss LLC, filed 28 August 2023. It sits beside Ginza in the 16100 block of Biscayne Boulevard, most probably on the 16101 parcel in the City of North Miami; not resolved.</t>
  </si>
  <si>
    <t xml:space="preserve">mitea</t>
  </si>
  <si>
    <t xml:space="preserve">Mi Tea</t>
  </si>
  <si>
    <t xml:space="preserve">555 NE 167th Street</t>
  </si>
  <si>
    <t xml:space="preserve">Mointerest LLC (L18000292590, 2018)</t>
  </si>
  <si>
    <t xml:space="preserve">Bubble tea, Taiwanese and Asian</t>
  </si>
  <si>
    <t xml:space="preserve">LBT SB GNW INFMKT SE2</t>
  </si>
  <si>
    <t xml:space="preserve">The bubble tea shop inside iFresh. The county receipt under Mointerest LLC starts 30 October 2020; the entity was filed in December 2018 and carries this address from April 2021. iFresh's opening release of January 2020 says the center would lease space to a Chinese tea store, and The Infatuation places Mi Tea inside the market in 2024.</t>
  </si>
  <si>
    <t xml:space="preserve">sweetsalt</t>
  </si>
  <si>
    <t xml:space="preserve">Sweet &amp; Salt Tea Bar</t>
  </si>
  <si>
    <t xml:space="preserve">17010 West Dixie Highway, Suite D</t>
  </si>
  <si>
    <t xml:space="preserve">Mamaxi LLC (L23000422913, 2023)</t>
  </si>
  <si>
    <t xml:space="preserve">Dessert and bubble tea, Taiwanese</t>
  </si>
  <si>
    <t xml:space="preserve">Mamaxi LLC was filed on 11 September 2023 and the county receipt, describing a fast casual cafe, starts 29 November 2023. It shares the 17010 West Dixie Highway building with Pho Mi 2Go.</t>
  </si>
  <si>
    <t xml:space="preserve">shums</t>
  </si>
  <si>
    <t xml:space="preserve">Shum's Acupuncture Clinic</t>
  </si>
  <si>
    <t xml:space="preserve">Services, herbal medicine and salons</t>
  </si>
  <si>
    <t xml:space="preserve">360 NE 167th Street</t>
  </si>
  <si>
    <t xml:space="preserve">Shum's Acupuncture Clinic Corporation (P01000004033, 2001)</t>
  </si>
  <si>
    <t xml:space="preserve">Acupuncture and Chinese medicine</t>
  </si>
  <si>
    <t xml:space="preserve">Operating; county professional receipt active</t>
  </si>
  <si>
    <t xml:space="preserve">The county professional receipt at this address carries the layer's floor date, on or before 1988, and is coded unincorporated Miami-Dade; Shum's Acupuncture Clinic Corporation took its present name on 10 January 2001 from Shum's of Miami, Inc. and has reported every year since. The storefront sits within the 354 to 362 NE 167th Street run of parcels; not its own parcel.</t>
  </si>
  <si>
    <t xml:space="preserve">mulan</t>
  </si>
  <si>
    <t xml:space="preserve">Mulan Spa &amp; Salon</t>
  </si>
  <si>
    <t xml:space="preserve">551 NE 167th Street, Suite 104</t>
  </si>
  <si>
    <t xml:space="preserve">Mulanspa 2, Inc. (P18000002448, 2018)</t>
  </si>
  <si>
    <t xml:space="preserve">Beauty, spa and salon</t>
  </si>
  <si>
    <t xml:space="preserve">LBT SBMUL GNW SE2</t>
  </si>
  <si>
    <t xml:space="preserve">Mulanspa 2, Inc. was filed on 8 January 2018 at Suite 104 of the 551 NE 167th Street center and the county receipt starts 19 April 2019; iFresh's opening release names a spa among the center's tenants. The Mulan Spa brand dates to a 2014 entity and has sibling entities in Sunrise and Plantation.</t>
  </si>
  <si>
    <t xml:space="preserve">p2250</t>
  </si>
  <si>
    <t xml:space="preserve">2250 NE 163rd Street (Gator Railway Inc)</t>
  </si>
  <si>
    <t xml:space="preserve">property</t>
  </si>
  <si>
    <t xml:space="preserve">Plazas and property</t>
  </si>
  <si>
    <t xml:space="preserve">2250 NE 163rd Street</t>
  </si>
  <si>
    <t xml:space="preserve">Two story store, 21,340 square feet on 62,562 square feet, built 1941</t>
  </si>
  <si>
    <t xml:space="preserve">Operating</t>
  </si>
  <si>
    <t xml:space="preserve">PA GIS</t>
  </si>
  <si>
    <t xml:space="preserve">parcel centroid, Miami-Dade County GIS parcel layer</t>
  </si>
  <si>
    <t xml:space="preserve">The oldest commercial building found on the corridor, and the home of Thai House II.</t>
  </si>
  <si>
    <t xml:space="preserve">p370</t>
  </si>
  <si>
    <t xml:space="preserve">370 and 390 NE 167th Street (Miami Huadu Inc)</t>
  </si>
  <si>
    <t xml:space="preserve">370 and 390 NE 167th Street</t>
  </si>
  <si>
    <t xml:space="preserve">Two stores, built 1991 and 1948</t>
  </si>
  <si>
    <t xml:space="preserve">hand placed on the county street geometry</t>
  </si>
  <si>
    <t xml:space="preserve">The parcels at the east end of the unincorporated south side block, which held Vinh An Oriental Market at 372; a retail receipt from April 2024 occupies the address.</t>
  </si>
  <si>
    <t xml:space="preserve">p1855</t>
  </si>
  <si>
    <t xml:space="preserve">1813 to 1869 NE 163rd Street strip (Chung Hing block)</t>
  </si>
  <si>
    <t xml:space="preserve">1813 to 1869 NE 163rd Street</t>
  </si>
  <si>
    <t xml:space="preserve">Strip of five one story retail parcels, built 1952 to 1970</t>
  </si>
  <si>
    <t xml:space="preserve">Operating retail strip</t>
  </si>
  <si>
    <t xml:space="preserve">Five parcels of 2,496 to 5,680 square feet on the north side of NE 163rd Street, built between 1952 and 1970, held by Principle Commercial Real Estate LLC, Mar-Gur 36 LLC, Bal Harbour Property Group LLC and a private trust. Chung Hing's 1855 storefront sits in this run; the parcel that carries it is not resolved from the property record.</t>
  </si>
  <si>
    <t xml:space="preserve">p1242</t>
  </si>
  <si>
    <t xml:space="preserve">1242 NE 163rd Street (Simon &amp; Silvia Investment LLC)</t>
  </si>
  <si>
    <t xml:space="preserve">Store, 3,252 square feet, built 1954</t>
  </si>
  <si>
    <t xml:space="preserve">The parcel that held CY Chinese Restaurant from 2009 and holds Sichuan Fish from 2024. Across the street the Mall at 163rd Street outparcels sit in unincorporated county.</t>
  </si>
  <si>
    <t xml:space="preserve">p1206</t>
  </si>
  <si>
    <t xml:space="preserve">1206 to 1290 NE 163rd Street strip</t>
  </si>
  <si>
    <t xml:space="preserve">1206 to 1290 NE 163rd Street</t>
  </si>
  <si>
    <t xml:space="preserve">Strip of retail parcels, built 1956 to 1962, including 1206 NE 163 Plaza LLC's two parcels</t>
  </si>
  <si>
    <t xml:space="preserve">The run of parcels east of NE 12th Avenue: 1206 and 1290 (1206 NE 163 Plaza LLC, 1956), 1222 (Yeung and Yan Investment Corp, two stories, 1957), 1234 (North Office 163 LLC), 1246 (a private owner, 6,400 square feet, 1956) and 1280 (Best Business &amp; Tax Inc, 1962). Choong Man Chicken at 1256 and the Mary Ann Bakery receipt at 1284 sit in this run; neither storefront is its own parcel.</t>
  </si>
  <si>
    <t xml:space="preserve">mall163</t>
  </si>
  <si>
    <t xml:space="preserve">The Mall at 163rd Street</t>
  </si>
  <si>
    <t xml:space="preserve">1421 NE 163rd Street</t>
  </si>
  <si>
    <t xml:space="preserve">Regional mall opened 1 November 1956, now a Brixmor power center with Walmart and Home Depot</t>
  </si>
  <si>
    <t xml:space="preserve">Operating; Walmart parking served the May 2026 night market</t>
  </si>
  <si>
    <t xml:space="preserve">WMALL PA NMBCAL2</t>
  </si>
  <si>
    <t xml:space="preserve">The corridor's original anchor: the 163rd Street Shopping Center opened on 1 November 1956 with Burdines and Richard's, was enclosed by 1982, declined after Jordan Marsh closed in 1991, converted to a power center from 1996, and gained a Walmart Supercenter in 2005 after the 2003 demolition. Its outparcels on the south side of 163rd Street lie in unincorporated county. The May 2026 night market directed visitors to free parking at Walmart.</t>
  </si>
  <si>
    <t xml:space="preserve">p551</t>
  </si>
  <si>
    <t xml:space="preserve">551 NE 167th Street shopping center (iFresh center)</t>
  </si>
  <si>
    <t xml:space="preserve">551 to 599 NE 167th Street</t>
  </si>
  <si>
    <t xml:space="preserve">Community shopping center, 97,443 square feet on 7.37 acres, built 1960</t>
  </si>
  <si>
    <t xml:space="preserve">Operating; trust owned; listed for lease in March 2019 with no sale recorded</t>
  </si>
  <si>
    <t xml:space="preserve">PA GIS LOOP551 GNW</t>
  </si>
  <si>
    <t xml:space="preserve">The largest property in the district and the built anchor of the 167th cluster: a 1960 community shopping center held by City National Bank of Miami as trustee, with a 1993 drive in restaurant parcel at 599 under the same trustee. It held New York Mart, then iFresh from 2020, with Mulan Spa in Suite 104, Mi Tea, a kosher market and a Cajun seafood counter inside. No plaza name is published in the property record or on the leasing record.</t>
  </si>
  <si>
    <t xml:space="preserve">p1661</t>
  </si>
  <si>
    <t xml:space="preserve">1661 NE 163rd Street (Nurgus Holding LLC)</t>
  </si>
  <si>
    <t xml:space="preserve">1661 NE 163rd Street</t>
  </si>
  <si>
    <t xml:space="preserve">Professional service building, 2,424 square feet, built 1961</t>
  </si>
  <si>
    <t xml:space="preserve">The parcel that holds Korean Kitchen. The block's largest parcel is the 33,474 square foot store at 1705 NE 163rd Street (1974).</t>
  </si>
  <si>
    <t xml:space="preserve">p1913</t>
  </si>
  <si>
    <t xml:space="preserve">1913 NE 168th Street (Arsha Group LLC)</t>
  </si>
  <si>
    <t xml:space="preserve">Store, 2,650 square feet, built 1962</t>
  </si>
  <si>
    <t xml:space="preserve">The parcel that holds House of Chang, one block north of 163rd Street.</t>
  </si>
  <si>
    <t xml:space="preserve">p354</t>
  </si>
  <si>
    <t xml:space="preserve">354 to 362 NE 167th Street (private owner)</t>
  </si>
  <si>
    <t xml:space="preserve">354 to 362 NE 167th Street</t>
  </si>
  <si>
    <t xml:space="preserve">Two parcels, a 1970 two story mixed use building and a 1962 store</t>
  </si>
  <si>
    <t xml:space="preserve">PA GIS LBT</t>
  </si>
  <si>
    <t xml:space="preserve">The run of parcels that holds Shum's Acupuncture Clinic at 360, in unincorporated Miami-Dade; the same private owner holds the 1996 building at 350.</t>
  </si>
  <si>
    <t xml:space="preserve">p3045</t>
  </si>
  <si>
    <t xml:space="preserve">3045 NE 163rd Street center (RK Associates XVIII LLC)</t>
  </si>
  <si>
    <t xml:space="preserve">3045 NE 163rd Street</t>
  </si>
  <si>
    <t xml:space="preserve">Community shopping center, 95,374 square feet on 7.4 acres, built 1966</t>
  </si>
  <si>
    <t xml:space="preserve">RK Centers' community shopping center near the Oleta River, which holds Hiro at 3007. RK Associates also holds the 1983 restaurant parcel at 3207.</t>
  </si>
  <si>
    <t xml:space="preserve">p16750</t>
  </si>
  <si>
    <t xml:space="preserve">16750 North Miami Avenue (private owner)</t>
  </si>
  <si>
    <t xml:space="preserve">16750 North Miami Avenue</t>
  </si>
  <si>
    <t xml:space="preserve">Store, 3,876 square feet, built 1967</t>
  </si>
  <si>
    <t xml:space="preserve">The parcel that holds Little Saigon, beside the Miami China City building at the western anchor.</t>
  </si>
  <si>
    <t xml:space="preserve">p316</t>
  </si>
  <si>
    <t xml:space="preserve">316 NE 167th Street (Inversiones HE Inc)</t>
  </si>
  <si>
    <t xml:space="preserve">Store, 4,931 square feet on a 10,920 square foot lot, built 1967</t>
  </si>
  <si>
    <t xml:space="preserve">The parcel that holds Beijing Mart, on the south side of NE 167th Street in unincorporated Miami-Dade.</t>
  </si>
  <si>
    <t xml:space="preserve">p41</t>
  </si>
  <si>
    <t xml:space="preserve">41 NW 167th Street building (Miami China City)</t>
  </si>
  <si>
    <t xml:space="preserve">Store building, 13,420 square feet on 0.65 acres, built 1968</t>
  </si>
  <si>
    <t xml:space="preserve">Operating; 12,945 square feet offered for lease on the 2026 listing record</t>
  </si>
  <si>
    <t xml:space="preserve">PA GIS LOOP41 LBT</t>
  </si>
  <si>
    <t xml:space="preserve">The building that holds Miami China City Plaza, owned by a private individual who is also the sole officer of the operating corporation; the person is not named because the record alone documents the role. A 1968 single story store on the Oleta Terrace plat, never a purpose built Chinese mall.</t>
  </si>
  <si>
    <t xml:space="preserve">p1925</t>
  </si>
  <si>
    <t xml:space="preserve">1925 NE 163rd Street (R&amp;O 163 Investments LLC)</t>
  </si>
  <si>
    <t xml:space="preserve">Freestanding retail parcel, 5,830 square feet, built 1969</t>
  </si>
  <si>
    <t xml:space="preserve">Operating; a 2,300 square foot space listed for lease in June 2026</t>
  </si>
  <si>
    <t xml:space="preserve">The parcel that holds Sang's, with Wells Fargo as the other tenant on the leasing record; the same owner holds 1949 NE 163rd Street. Not a named plaza.</t>
  </si>
  <si>
    <t xml:space="preserve">p1680</t>
  </si>
  <si>
    <t xml:space="preserve">1680 NE 164th Street (164 Street Shopping Center LLC)</t>
  </si>
  <si>
    <t xml:space="preserve">1680 NE 164th Street</t>
  </si>
  <si>
    <t xml:space="preserve">Strip retail, 11,582 square feet, built 1970</t>
  </si>
  <si>
    <t xml:space="preserve">The 164th Street strip parcel beside Chai Wok; the owner entity name is the only shopping center name on the block and no public plaza name is found.</t>
  </si>
  <si>
    <t xml:space="preserve">p17010</t>
  </si>
  <si>
    <t xml:space="preserve">17010 West Dixie Highway (S &amp; H Enterprises Inc)</t>
  </si>
  <si>
    <t xml:space="preserve">17010 West Dixie Highway</t>
  </si>
  <si>
    <t xml:space="preserve">Two story store, 6,131 square feet, built 1971</t>
  </si>
  <si>
    <t xml:space="preserve">Operating; listed for lease February 2025</t>
  </si>
  <si>
    <t xml:space="preserve">The building that holds Pho Mi 2Go and Sweet &amp; Salt Tea Bar on the Greynolds Park Gardens plat; the same owner holds the 2004 building at 17020.</t>
  </si>
  <si>
    <t xml:space="preserve">p510</t>
  </si>
  <si>
    <t xml:space="preserve">510 NE 167th Street (BH NMB Properties LLC)</t>
  </si>
  <si>
    <t xml:space="preserve">510 NE 167th Street</t>
  </si>
  <si>
    <t xml:space="preserve">Mixed use building, 6,600 square feet on 24,960 square feet, built 1971</t>
  </si>
  <si>
    <t xml:space="preserve">The south side parcel, in unincorporated Miami-Dade, that most probably holds Panya Thai at 520; not resolved. Its neighbors are a 2019 drive in restaurant at 530 and a 2020 service station at 590.</t>
  </si>
  <si>
    <t xml:space="preserve">p17040</t>
  </si>
  <si>
    <t xml:space="preserve">17028 to 17064 West Dixie Highway strip</t>
  </si>
  <si>
    <t xml:space="preserve">17028 to 17064 West Dixie Highway</t>
  </si>
  <si>
    <t xml:space="preserve">Three retail parcels, built 1973 to 1979</t>
  </si>
  <si>
    <t xml:space="preserve">The run of parcels that most probably holds Lutong Pinoy at 17048; not resolved. Across the highway the 2025 mixed use tower at 17071 marks the repositioning of the block.</t>
  </si>
  <si>
    <t xml:space="preserve">p330</t>
  </si>
  <si>
    <t xml:space="preserve">330 NE 167th Street (North Garden Inc)</t>
  </si>
  <si>
    <t xml:space="preserve">Restaurant building, 2,408 square feet, built 1979</t>
  </si>
  <si>
    <t xml:space="preserve">The parcel that holds King Palace, next door to Beijing Mart, in unincorporated Miami-Dade.</t>
  </si>
  <si>
    <t xml:space="preserve">pseaboard</t>
  </si>
  <si>
    <t xml:space="preserve">Seaboard Commercial Center, 233 to 255 NE 167th Street</t>
  </si>
  <si>
    <t xml:space="preserve">233 NE 167th Street</t>
  </si>
  <si>
    <t xml:space="preserve">Retail center, 21,920 square feet on 2.02 acres, built 1979</t>
  </si>
  <si>
    <t xml:space="preserve">Operating; trust owned</t>
  </si>
  <si>
    <t xml:space="preserve">PA GIS LOOP255</t>
  </si>
  <si>
    <t xml:space="preserve">The center at the west end of the 167th cluster that holds Dumpling King at 237 and held PK Oriental Mart at 255, whose space is now a Caribbean market. The property record carries a private trust as owner and the leasing record carries the Seaboard Commercial Center name.</t>
  </si>
  <si>
    <t xml:space="preserve">p335</t>
  </si>
  <si>
    <t xml:space="preserve">335 NE 167th Street center (167th Street Holdings LLC)</t>
  </si>
  <si>
    <t xml:space="preserve">335 NE 167th Street</t>
  </si>
  <si>
    <t xml:space="preserve">Retail center, 17,540 square feet on 47,150 square feet, built 1992</t>
  </si>
  <si>
    <t xml:space="preserve">The only plaza scale parcel on the north side of the 167th cluster block, inside the city. Ohla Tea at 329 most probably sits here; not resolved.</t>
  </si>
  <si>
    <t xml:space="preserve">p16101</t>
  </si>
  <si>
    <t xml:space="preserve">16101 Biscayne Boulevard center (Eldar Limited Co)</t>
  </si>
  <si>
    <t xml:space="preserve">16101 Biscayne Boulevard</t>
  </si>
  <si>
    <t xml:space="preserve">Regional shopping center parcel, 38,654 square feet, built 1995, City of North Miami</t>
  </si>
  <si>
    <t xml:space="preserve">The only shopping center parcel in the 16100 block of Biscayne Boulevard, which lies in the City of North Miami rather than North Miami Beach. Ginza and Taiwan Ice most probably sit here; not resolved.</t>
  </si>
  <si>
    <t xml:space="preserve">p3427</t>
  </si>
  <si>
    <t xml:space="preserve">3427 NE 163rd Street storefront (parcel not resolved)</t>
  </si>
  <si>
    <t xml:space="preserve">first documented year on the map; founding year not recorded</t>
  </si>
  <si>
    <t xml:space="preserve">Storefront near Canal Park, parcel not resolved</t>
  </si>
  <si>
    <t xml:space="preserve">Operating storefront</t>
  </si>
  <si>
    <t xml:space="preserve">Low</t>
  </si>
  <si>
    <t xml:space="preserve">GIS KM</t>
  </si>
  <si>
    <t xml:space="preserve">The address of Empire Szechuan from 1995 and of Bambu from 2023, east of the Oleta River near the Canal Park office buildings. The storefront is not its own parcel and is placed at the first year the map documents it.</t>
  </si>
  <si>
    <t xml:space="preserve">p16350</t>
  </si>
  <si>
    <t xml:space="preserve">16350 West Dixie Highway storefront (parcel not resolved)</t>
  </si>
  <si>
    <t xml:space="preserve">Storefront, parcel not resolved</t>
  </si>
  <si>
    <t xml:space="preserve">GIS</t>
  </si>
  <si>
    <t xml:space="preserve">The address of Iron Sushi, opposite the post office and the Laurenzo Bros supermarket parcel. Not its own parcel; placed at the first year the map documents it.</t>
  </si>
  <si>
    <t xml:space="preserve">mishcon</t>
  </si>
  <si>
    <t xml:space="preserve">Jeffrey and Patricia Mishcon Athletic Field</t>
  </si>
  <si>
    <t xml:space="preserve">16601 NE 15th Avenue</t>
  </si>
  <si>
    <t xml:space="preserve">City park and athletic field, the night market venue</t>
  </si>
  <si>
    <t xml:space="preserve">Open; renamed 2024</t>
  </si>
  <si>
    <t xml:space="preserve">NMBPARK NMBCAL1 NMBCAL2</t>
  </si>
  <si>
    <t xml:space="preserve">The venue of both night markets, on NE 15th Avenue between NE 165th and NE 167th Streets, two blocks north of NE 163rd Street; neither market closed the street. The city's parks directory lists it as the Patricia A. Mishcon Athletic Field and the renaming to Jeffrey and Patricia Mishcon Athletic Field is recorded on the city calendar in 2024, the first year the map documents it.</t>
  </si>
  <si>
    <t xml:space="preserve">citynmb</t>
  </si>
  <si>
    <t xml:space="preserve">civic</t>
  </si>
  <si>
    <t xml:space="preserve">Civic bodies and programs</t>
  </si>
  <si>
    <t xml:space="preserve">17011 NE 19th Avenue</t>
  </si>
  <si>
    <t xml:space="preserve">Municipality; issues its own business tax receipts; host of the night markets through its Mayor and Commission</t>
  </si>
  <si>
    <t xml:space="preserve">Active</t>
  </si>
  <si>
    <t xml:space="preserve">WNMB NMBBTR NMBCOM</t>
  </si>
  <si>
    <t xml:space="preserve">Settled in 1881 as Fulford by the Sea, incorporated in 1926 as the Town of Fulford and renamed North Miami Beach on 15 June 1931. The city licenses its own businesses through a Business Tax Receipt Division that issues more than 500 new receipts a year, receipts the county open data layer does not carry, which is why Detection #2 calls its count a floor. The Wikipedia city article states that the artery has been referred to unofficially as Chinatown since the early 1990s by locals and city officials, a reference tier claim recorded as such.</t>
  </si>
  <si>
    <t xml:space="preserve">btr</t>
  </si>
  <si>
    <t xml:space="preserve">North Miami Beach Business Tax Receipt Division</t>
  </si>
  <si>
    <t xml:space="preserve">17050 NE 19th Avenue</t>
  </si>
  <si>
    <t xml:space="preserve">The city's own licensing program; the record the county layer barely sees</t>
  </si>
  <si>
    <t xml:space="preserve">Active; receipts run 1 October to 30 September</t>
  </si>
  <si>
    <t xml:space="preserve">NMBBTR</t>
  </si>
  <si>
    <t xml:space="preserve">Every business in the city needs a city business tax receipt in addition to the county's; the division issues more than 500 new receipts a year and publishes a dashboard rather than an open data table. The map's business dates therefore come from the county layer and Sunbiz; a city receipt date would in some cases be earlier. A license is cited as a source for each business, not drawn as an edge, because every business holds one and the edge would carry no information.</t>
  </si>
  <si>
    <t xml:space="preserve">fdot</t>
  </si>
  <si>
    <t xml:space="preserve">Florida Department of Transportation, District Six</t>
  </si>
  <si>
    <t xml:space="preserve">Miami-Dade and Monroe counties</t>
  </si>
  <si>
    <t xml:space="preserve">Outside the corridor</t>
  </si>
  <si>
    <t xml:space="preserve">State</t>
  </si>
  <si>
    <t xml:space="preserve">The state road agency that designates 163rd and 167th Streets as SR 826</t>
  </si>
  <si>
    <t xml:space="preserve">Active; no SR 826 project between I-95 and Biscayne Boulevard listed in 2026</t>
  </si>
  <si>
    <t xml:space="preserve">FDOT6 W826 NMBPZ20</t>
  </si>
  <si>
    <t xml:space="preserve">no pin; clustered at its hub</t>
  </si>
  <si>
    <t xml:space="preserve">The corridor is a state road, which is why a crossing or streetscape on the spine runs through FDOT permitting. The district's current projects page lists no SR 826 work in the district; the city's 2021 planning record states that no further roadway widening of SR 826 is anticipated. Placed at 1956, the first dated event on the spine.</t>
  </si>
  <si>
    <t xml:space="preserve">citymiami</t>
  </si>
  <si>
    <t xml:space="preserve">City of Miami</t>
  </si>
  <si>
    <t xml:space="preserve">Miami</t>
  </si>
  <si>
    <t xml:space="preserve">The city that granted the variances for the 1988 Biscayne Boulevard Chinatown proposal</t>
  </si>
  <si>
    <t xml:space="preserve">Medium</t>
  </si>
  <si>
    <t xml:space="preserve">NTRUIN</t>
  </si>
  <si>
    <t xml:space="preserve">Granted zoning variances and deadline extensions to the Biscayne Boulevard Chinatown developer between 1988 and 1995; an assistant city manager pronounced the project dead in 1995. Placed at 1988.</t>
  </si>
  <si>
    <t xml:space="preserve">pingjenn</t>
  </si>
  <si>
    <t xml:space="preserve">Ping Jenn (Pingzhen), Taiwan, sister city</t>
  </si>
  <si>
    <t xml:space="preserve">Pingzhen District, Taoyuan, Taiwan</t>
  </si>
  <si>
    <t xml:space="preserve">Taiwan</t>
  </si>
  <si>
    <t xml:space="preserve">North Miami Beach's only Asian sister city, Resolution R96-30</t>
  </si>
  <si>
    <t xml:space="preserve">Active on the city's sister cities list</t>
  </si>
  <si>
    <t xml:space="preserve">NMBSIS</t>
  </si>
  <si>
    <t xml:space="preserve">The city's sister cities list carries Ping Jenn, Taiwan, under Resolution R96-30, the one Asian sister city among nine and the earliest dated civic link between the city and Asia the map documents.</t>
  </si>
  <si>
    <t xml:space="preserve">aaab</t>
  </si>
  <si>
    <t xml:space="preserve">Miami-Dade County Asian-American Advisory Board</t>
  </si>
  <si>
    <t xml:space="preserve">111 NW 1st Street, Miami</t>
  </si>
  <si>
    <t xml:space="preserve">County advisory board created by Ordinance 97-128 on 22 July 1997</t>
  </si>
  <si>
    <t xml:space="preserve">Active; Commissioner Lynn Su listed as a member</t>
  </si>
  <si>
    <t xml:space="preserve">AAAB NMBSU</t>
  </si>
  <si>
    <t xml:space="preserve">The county's standing body for Asian American affairs, on which Commissioner Su serves according to her official biography. It is the county's institutional link to the district's only elected champion.</t>
  </si>
  <si>
    <t xml:space="preserve">county</t>
  </si>
  <si>
    <t xml:space="preserve">Miami-Dade County</t>
  </si>
  <si>
    <t xml:space="preserve">Stephen P. Clark Center, Miami</t>
  </si>
  <si>
    <t xml:space="preserve">The county: business tax receipts, the property record, the unincorporated south side of 167th Street, and the party to the reported 2015 designation</t>
  </si>
  <si>
    <t xml:space="preserve">LBT PA TRD17 AAAB</t>
  </si>
  <si>
    <t xml:space="preserve">The county issues the business tax receipts that form the map's business record and holds the parcels of the 167th cluster's south side as unincorporated territory. The Real Deal reported in 2017 that Miami-Dade County and the city designated North Miami Beach Boulevard from NW 2nd Avenue to NE 15th Avenue as Chinatown on 1 July 2015 after a county study counted 47 Asian and Chinese businesses; the county instrument is not found in the record. Placed at 2015, the year of that reported act.</t>
  </si>
  <si>
    <t xml:space="preserve">citynm</t>
  </si>
  <si>
    <t xml:space="preserve">City of North Miami and its CRA</t>
  </si>
  <si>
    <t xml:space="preserve">776 NE 125th Street, North Miami</t>
  </si>
  <si>
    <t xml:space="preserve">The neighboring city that created the 2016 Chinatown district</t>
  </si>
  <si>
    <t xml:space="preserve">Active; the Chinatown plan set aside indefinitely in August 2020</t>
  </si>
  <si>
    <t xml:space="preserve">NMCHT MTN20 MT25</t>
  </si>
  <si>
    <t xml:space="preserve">The city whose council passed Resolution 2016-20 and whose CRA funded the master plan and the China trip; in August 2020 it set the Chinatown plan aside to focus on COVID relief, and its 2025 corridor program does not mention Chinatown. Placed at 2016.</t>
  </si>
  <si>
    <t xml:space="preserve">cra</t>
  </si>
  <si>
    <t xml:space="preserve">North Miami Beach Community Redevelopment Agency</t>
  </si>
  <si>
    <t xml:space="preserve">The city's redevelopment agency, sunset 11 October 2028</t>
  </si>
  <si>
    <t xml:space="preserve">Active; complete street concept for NE 163rd Street in scope from October 2024</t>
  </si>
  <si>
    <t xml:space="preserve">NMBCRA NMBCRAI CRAR24</t>
  </si>
  <si>
    <t xml:space="preserve">The CRA's public infrastructure page lists the completed 163rd Street Crosswalk at West Dixie Highway, sewer work in the Corona Del Mar area of 163rd Street and gateway and wayfinding projects. On 27 August 2024 the CRA board adopted Resolution CRA-R-2024-08, an amendment to its agreement with RMA whose scope includes project managing design concepts for a phased complete street improvement of NE 163rd Street. Placed at 2020, the year of the CRA redevelopment plan.</t>
  </si>
  <si>
    <t xml:space="preserve">lynnsu</t>
  </si>
  <si>
    <t xml:space="preserve">Commissioner Lynn Su</t>
  </si>
  <si>
    <t xml:space="preserve">person</t>
  </si>
  <si>
    <t xml:space="preserve">institutional connector</t>
  </si>
  <si>
    <t xml:space="preserve">North Miami Beach City Commission, Group 7</t>
  </si>
  <si>
    <t xml:space="preserve">first documented activity</t>
  </si>
  <si>
    <t xml:space="preserve">City commissioner; sponsor of the first night market; the district's institutional connector</t>
  </si>
  <si>
    <t xml:space="preserve">In office; sworn in 10 December 2024 for a four year term</t>
  </si>
  <si>
    <t xml:space="preserve">NMBSU MDE LEF MTJ NMBCAL1</t>
  </si>
  <si>
    <t xml:space="preserve">Won the Group 7 runoff on 19 November 2024 by 2,039 votes to 1,791 and was sworn in on 10 December 2024, described in press as the city's first Asian American commissioner. Her official biography lists the Miami-Dade County Asian-American Advisory Board, NAAAP, AREAA and the city's Redevelopment Advisory Board. The city calendar names her as sponsor of the December 2025 night market; the May 2026 page does not carry a sponsor field. No AsiaTown or district item sponsored by her is found in the record. She appears on the map as an institutional connector, the one elected official documented in that role, and nothing about her beyond the public record is recorded.</t>
  </si>
  <si>
    <t xml:space="preserve">completestreet</t>
  </si>
  <si>
    <t xml:space="preserve">NE 163rd Street complete street concept (CRA, 2024)</t>
  </si>
  <si>
    <t xml:space="preserve">NE 163rd Street</t>
  </si>
  <si>
    <t xml:space="preserve">Design concepts for a phased complete street improvement, in the CRA's consultant scope from 1 October 2024</t>
  </si>
  <si>
    <t xml:space="preserve">Announced: design concepts in scope; no design published at the cutoff</t>
  </si>
  <si>
    <t xml:space="preserve">CRAR24</t>
  </si>
  <si>
    <t xml:space="preserve">The one documented step toward a physical street response for the whole spine: the CRA's consultant scope for the year from 1 October 2024 includes design concepts for a phased complete street improvement of NE 163rd Street, alongside NE 165th Street drawings. No concept is published in the record at the cutoff, so the project stays announced.</t>
  </si>
  <si>
    <t xml:space="preserve">commission</t>
  </si>
  <si>
    <t xml:space="preserve">North Miami Beach Mayor and City Commission</t>
  </si>
  <si>
    <t xml:space="preserve">Mayor and Commission Office, City of North Miami Beach</t>
  </si>
  <si>
    <t xml:space="preserve">The elected body that hosted both night markets and recognized AANHPI Heritage Month in 2025</t>
  </si>
  <si>
    <t xml:space="preserve">Active; Mayor Michael Joseph, Vice Mayor McKenzie Fleurimond, Commissioners Jay Chernoff, Daniela Jean, Fortuna Smukler, Phyllis Smith and Lynn Su</t>
  </si>
  <si>
    <t xml:space="preserve">NMBCOM NMBCAL1 NMBCAL2 NMBMIN25</t>
  </si>
  <si>
    <t xml:space="preserve">Both night markets are listed on the city calendar under the Mayor and Commission Office, the December 2025 edition with Commissioner Lynn Su as sponsor and the May 2026 edition as a partnership of the Mayor and Commission with Saigon Night Market. The commission's minutes of 20 May 2025 record the recognition of Asian American, Native Hawaiian and Pacific Islander Heritage Month. Placed at 2024, the year the current commission was sworn in, the first dated event the map documents for it.</t>
  </si>
  <si>
    <t xml:space="preserve">saigonnm</t>
  </si>
  <si>
    <t xml:space="preserve">Saigon Night Market</t>
  </si>
  <si>
    <t xml:space="preserve">organization</t>
  </si>
  <si>
    <t xml:space="preserve">Community, cultural and faith organizations</t>
  </si>
  <si>
    <t xml:space="preserve">Traveling Florida night market; St. Petersburg origin; no fixed office recorded</t>
  </si>
  <si>
    <t xml:space="preserve">Location not recorded</t>
  </si>
  <si>
    <t xml:space="preserve">The organizer that co hosts the North Miami Beach markets</t>
  </si>
  <si>
    <t xml:space="preserve">Active; editions in Deerfield Beach (April 2025), Fort Myers (November 2025), North Miami Beach and Sarasota (January 2026)</t>
  </si>
  <si>
    <t xml:space="preserve">NMBCAL2 EVB WGCU YOBS</t>
  </si>
  <si>
    <t xml:space="preserve">A traveling market that began in St. Petersburg about three years before January 2026 with about ten tents, according to its co organizer; its Sarasota edition in January 2026 is reported to have drawn about 5,000 people. It is the organizer of record on the Eventbrite pages for both North Miami Beach markets and the city's partner on the May 2026 page. Its own site is a placeholder and is not used as a source. Placed at 2023, the founding year its co organizer gives.</t>
  </si>
  <si>
    <t xml:space="preserve">naaap</t>
  </si>
  <si>
    <t xml:space="preserve">NAAAP Miami</t>
  </si>
  <si>
    <t xml:space="preserve">Miami chapter of the National Association of Asian American Professionals; no fixed office</t>
  </si>
  <si>
    <t xml:space="preserve">Professional association; Commissioner Su is its vice president of community outreach</t>
  </si>
  <si>
    <t xml:space="preserve">Active; 2025 annual picnic at Oleta River State Park on NE 163rd Street</t>
  </si>
  <si>
    <t xml:space="preserve">NAAAP NMBSU</t>
  </si>
  <si>
    <t xml:space="preserve">The association lists Lynn Sutjapojnukul (Su) as VP of Community Outreach, and her city biography lists the organization. Its 2025 picnic was held at Oleta River State Park, 3400 NE 163rd Street, at the east end of the corridor. Placed at 2024, the first year the map documents it through the commissioner.</t>
  </si>
  <si>
    <t xml:space="preserve">taafl</t>
  </si>
  <si>
    <t xml:space="preserve">Thai American Association of Florida</t>
  </si>
  <si>
    <t xml:space="preserve">Address not stated</t>
  </si>
  <si>
    <t xml:space="preserve">Community association</t>
  </si>
  <si>
    <t xml:space="preserve">TAAFL</t>
  </si>
  <si>
    <t xml:space="preserve">Took part in the city's Family Fun Day celebrating AAPI Heritage Month on 25 May 2024, the earliest city hosted Asian heritage event the map documents. Recorded from the association's own events page.</t>
  </si>
  <si>
    <t xml:space="preserve">desig2015</t>
  </si>
  <si>
    <t xml:space="preserve">Chinatown designation of North Miami Beach Boulevard, 1 July 2015 (reported)</t>
  </si>
  <si>
    <t xml:space="preserve">event</t>
  </si>
  <si>
    <t xml:space="preserve">Events and recognition</t>
  </si>
  <si>
    <t xml:space="preserve">North Miami Beach Boulevard from NW 2nd Avenue to NE 15th Avenue</t>
  </si>
  <si>
    <t xml:space="preserve">Press reported; primary designation instrument not located; source upgrade needed</t>
  </si>
  <si>
    <t xml:space="preserve">A county and city designation reported by The Real Deal in 2017; the instrument is not found</t>
  </si>
  <si>
    <t xml:space="preserve">Reported, unverified: press reported, primary designation instrument not located; no county resolution, city page, gateway, signage or plan followed in the record</t>
  </si>
  <si>
    <t xml:space="preserve">TRD17 TRD17B</t>
  </si>
  <si>
    <t xml:space="preserve">The Real Deal reported on 9 June 2017 that Miami-Dade County and the City of North Miami Beach designated the boulevard from NW 2nd Avenue to NE 15th Avenue as Chinatown on 1 July 2015, after a county study counted 47 Asian and Chinese businesses, that the city had shortlisted three planning firms for a study, and that New York Mart had committed to a store and restaurant in the district. Neither the county resolution nor a city page is found, the city site search for Chinatown returns only the zoning study, and no gateway, sign or plan followed. The map records the designation as reported by the source and grades it Low; it is the one prior recognition act the record shows, and it left no mark on the street.</t>
  </si>
  <si>
    <t xml:space="preserve">ap2016</t>
  </si>
  <si>
    <t xml:space="preserve">Associated Press report on the two Chinatowns, 19 August 2016</t>
  </si>
  <si>
    <t xml:space="preserve">AP via WSVN</t>
  </si>
  <si>
    <t xml:space="preserve">The press record that set the organic corridor against the branded district</t>
  </si>
  <si>
    <t xml:space="preserve">Published</t>
  </si>
  <si>
    <t xml:space="preserve">AP16</t>
  </si>
  <si>
    <t xml:space="preserve">Reported that North Miami's council had approved its Chinatown district on a site with about 1,275 Asian residents, that an unofficial Chinatown about thirty blocks away already existed, and quoted the owners of CY Chinese Restaurant on 163rd Street saying that more Chinese customers already went there. The earliest dated press statement the map holds of the corridor's standing as a place.</t>
  </si>
  <si>
    <t xml:space="preserve">inf163</t>
  </si>
  <si>
    <t xml:space="preserve">The Infatuation, The 12 Best Restaurants on 163rd Street (2022, updated 2026)</t>
  </si>
  <si>
    <t xml:space="preserve">Press guide</t>
  </si>
  <si>
    <t xml:space="preserve">Press recognition of the corridor as an eating street</t>
  </si>
  <si>
    <t xml:space="preserve">Published; updated 26 August 2026</t>
  </si>
  <si>
    <t xml:space="preserve">INF163</t>
  </si>
  <si>
    <t xml:space="preserve">A guide that frames a three mile span of 163rd Street as one of the city's best food streets, with Chinese, Korean, Thai, Brazilian, Honduran, Peruvian and Uzbek kitchens and Asian markets, and lists Korean Kitchen, King Palace, Panya Thai, Sichuan Fish, Sang's, Choong Man Chicken and Dumpling King among others. Recorded as press recognition of the street, not of a named district.</t>
  </si>
  <si>
    <t xml:space="preserve">funday2024</t>
  </si>
  <si>
    <t xml:space="preserve">AAPI Heritage Month Family Fun Day, 25 May 2024</t>
  </si>
  <si>
    <t xml:space="preserve">The city's first documented Asian heritage event</t>
  </si>
  <si>
    <t xml:space="preserve">Completed</t>
  </si>
  <si>
    <t xml:space="preserve">A city event celebrating AAPI Heritage Month with the Thai American Association of Florida, recorded from the association's events page; the earliest city hosted Asian heritage event the map documents, eighteen months before the first night market.</t>
  </si>
  <si>
    <t xml:space="preserve">infmkt</t>
  </si>
  <si>
    <t xml:space="preserve">The Infatuation, The 6 Best Asian Markets in Miami (2024)</t>
  </si>
  <si>
    <t xml:space="preserve">Press recognition of the three anchor grocers</t>
  </si>
  <si>
    <t xml:space="preserve">Published 2 August 2024</t>
  </si>
  <si>
    <t xml:space="preserve">INFMKT</t>
  </si>
  <si>
    <t xml:space="preserve">Names Chung Hing, Beijing Mart and iFresh among Miami's six best Asian markets and calls NE 163rd Street an excellent food street. Three of the six markets in Miami's best six sit on this corridor, in the guide's reading.</t>
  </si>
  <si>
    <t xml:space="preserve">aanhpi2025</t>
  </si>
  <si>
    <t xml:space="preserve">AANHPI Heritage Month recognition by the Commission, 20 May 2025</t>
  </si>
  <si>
    <t xml:space="preserve">North Miami Beach Commission Chambers</t>
  </si>
  <si>
    <t xml:space="preserve">Ceremonial recognition recorded in the commission minutes</t>
  </si>
  <si>
    <t xml:space="preserve">NMBMIN25</t>
  </si>
  <si>
    <t xml:space="preserve">The commission's minutes of 20 May 2025 record the recognition of Asian American, Native Hawaiian and Pacific Islander Heritage Month, seven months before the first night market and a year before the market's heritage month edition.</t>
  </si>
  <si>
    <t xml:space="preserve">ntbest</t>
  </si>
  <si>
    <t xml:space="preserve">Miami New Times, best Chinese restaurants in Miami (2025)</t>
  </si>
  <si>
    <t xml:space="preserve">Press list</t>
  </si>
  <si>
    <t xml:space="preserve">Press recognition of two 167th cluster kitchens</t>
  </si>
  <si>
    <t xml:space="preserve">Published 24 January 2025</t>
  </si>
  <si>
    <t xml:space="preserve">NTCH</t>
  </si>
  <si>
    <t xml:space="preserve">Lists King Palace, run by the same family since 2001, and Dumpling King among the best Chinese restaurants in Miami.</t>
  </si>
  <si>
    <t xml:space="preserve">nm2025</t>
  </si>
  <si>
    <t xml:space="preserve">NMB Asian Night Market, 20 to 21 December 2025</t>
  </si>
  <si>
    <t xml:space="preserve">Jeffrey and Patricia Mishcon Athletic Field, 16601 NE 15th Avenue</t>
  </si>
  <si>
    <t xml:space="preserve">The first city hosted Asian night market; the first recognition event</t>
  </si>
  <si>
    <t xml:space="preserve">Completed. Two days, 2 to 9 pm; residents free, 7 dollars for others; dozens of food vendors; lion dances, stage performances, a lantern walk</t>
  </si>
  <si>
    <t xml:space="preserve">NMBCAL1 GMCVB EVB SEPL SE2</t>
  </si>
  <si>
    <t xml:space="preserve">The first recognition trigger. Listed on the city calendar under the Mayor and Commission Office with Commissioner Lynn Su as sponsor and organized with Saigon Night Market; the visitors bureau listing names the Beacon Council, the GMCVB and Coastal Waste &amp; Recycling as sponsors. The Placer.ai export for the event days records 4,292 visits from 70 home ZIPs, about 2,300 on the Saturday and 2,000 on the Sunday, 48 percent from within 5 miles and 85 percent from within 75 miles, with the peak hour at 6 pm; the Catchment view and the Who came section draw it. No commission resolution, budget line or attendance claim for the market is found in the city record.</t>
  </si>
  <si>
    <t xml:space="preserve">nm2026</t>
  </si>
  <si>
    <t xml:space="preserve">NMB Asian Night Market, AANHPI Heritage Month Edition, 16 to 17 May 2026</t>
  </si>
  <si>
    <t xml:space="preserve">The second city hosted market, six months after the first</t>
  </si>
  <si>
    <t xml:space="preserve">Completed. Two days, 2 to 9 pm on the city page; residents free, 7 dollars for others; free parking at Walmart</t>
  </si>
  <si>
    <t xml:space="preserve">NMBCAL2 SEPL SE2</t>
  </si>
  <si>
    <t xml:space="preserve">The second recognition event. Listed on the city calendar as a partnership of the Mayor and Commission with Saigon Night Market. The Placer.ai export records 4,146 visits from 68 home ZIPs, about 2,400 on the Saturday and 1,700 on the Sunday, 57 percent from within 5 miles and 93 percent from within 75 miles, the peak hour moving to 7 pm, and 28 ZIPs represented at both markets; the Catchment view and the Who came section draw it. No third market is announced on the city calendar at the cutoff.</t>
  </si>
  <si>
    <t xml:space="preserve">xbiscayne</t>
  </si>
  <si>
    <t xml:space="preserve">Biscayne Boulevard crossing (US 1)</t>
  </si>
  <si>
    <t xml:space="preserve">street</t>
  </si>
  <si>
    <t xml:space="preserve">Streets and crossings</t>
  </si>
  <si>
    <t xml:space="preserve">Biscayne Boulevard at NE 163rd Street</t>
  </si>
  <si>
    <t xml:space="preserve">The arterial crossing where 163rd Street widens to eight lanes</t>
  </si>
  <si>
    <t xml:space="preserve">In use</t>
  </si>
  <si>
    <t xml:space="preserve">W826 GIS</t>
  </si>
  <si>
    <t xml:space="preserve">US 1 meets SR 826 here; east of the crossing 163rd Street widens to eight lanes. Ginza and Taiwan Ice sit on the boulevard just south of the crossing in the City of North Miami.</t>
  </si>
  <si>
    <t xml:space="preserve">goldenglades</t>
  </si>
  <si>
    <t xml:space="preserve">Golden Glades end of 167th Street</t>
  </si>
  <si>
    <t xml:space="preserve">SR 826 at NW 2nd Avenue, west of the western anchor</t>
  </si>
  <si>
    <t xml:space="preserve">Where SR 826 leaves the expressway and becomes NW 167th Street</t>
  </si>
  <si>
    <t xml:space="preserve">The western terminus of the surface corridor: SR 826 leaves the expressway at a signal with NW 2nd Avenue and runs east as NW 167th Street to the North Miami Avenue crossing.</t>
  </si>
  <si>
    <t xml:space="preserve">st163</t>
  </si>
  <si>
    <t xml:space="preserve">NE 163rd Street from the 167th curve to the Intracoastal</t>
  </si>
  <si>
    <t xml:space="preserve">The spine: the surface section of State Road 826, eight lanes east of Biscayne Boulevard</t>
  </si>
  <si>
    <t xml:space="preserve">In use; no FDOT project listed between I-95 and Biscayne Boulevard in 2026</t>
  </si>
  <si>
    <t xml:space="preserve">W826 GIS NMBZ2</t>
  </si>
  <si>
    <t xml:space="preserve">The east strip's spine. SR 826 leaves the expressway at the Golden Glades, runs as 167th Street, bends into 163rd Street near NE 8th Avenue, crosses the FEC tracks and Biscayne Boulevard, widens to eight lanes, crosses the Oleta River and splits into paired drawbridges at the Intracoastal. About 64,500 vehicles a day east of the Golden Glades falling to 46,000 near A1A. The street is placed at 1956, the year the Mall at 163rd Street opened on it, the first dated event the map documents on the spine.</t>
  </si>
  <si>
    <t xml:space="preserve">bridge</t>
  </si>
  <si>
    <t xml:space="preserve">NE 163rd Street bridge, the Intracoastal end</t>
  </si>
  <si>
    <t xml:space="preserve">Intracoastal Waterway, mile 1078.0, Sunny Isles</t>
  </si>
  <si>
    <t xml:space="preserve">Sunny Isles Beach</t>
  </si>
  <si>
    <t xml:space="preserve">The paired drawbridges where 163rd Street becomes Sunny Isles Boulevard</t>
  </si>
  <si>
    <t xml:space="preserve">In use under the Coast Guard's opening schedule</t>
  </si>
  <si>
    <t xml:space="preserve">CFR CBS W826</t>
  </si>
  <si>
    <t xml:space="preserve">The eastern end of the district's spine. Under 33 CFR 117.263 the N.E. 163rd Street bridge at mile 1078.0 opens on signal except on weekdays from 7 am to 6 pm and weekends from 10 am to 6 pm, when it opens on the quarter and three quarter hour. A bridge malfunction has closed westbound traffic on Sunny Isles Boulevard. Placed at the first year the map documents it.</t>
  </si>
  <si>
    <t xml:space="preserve">x6ave</t>
  </si>
  <si>
    <t xml:space="preserve">NE 6th Avenue crossing (State Road 915)</t>
  </si>
  <si>
    <t xml:space="preserve">NE 6th Avenue at NE 167th Street</t>
  </si>
  <si>
    <t xml:space="preserve">The arterial crossing at the east end of the 167th cluster</t>
  </si>
  <si>
    <t xml:space="preserve">SR 915 meets SR 826 at the east end of the 167th cluster, between the iFresh center and the curve.</t>
  </si>
  <si>
    <t xml:space="preserve">xmiamiave</t>
  </si>
  <si>
    <t xml:space="preserve">North Miami Avenue crossing (NW 167th Street)</t>
  </si>
  <si>
    <t xml:space="preserve">North Miami Avenue at 167th Street</t>
  </si>
  <si>
    <t xml:space="preserve">The arterial crossing at the western anchor</t>
  </si>
  <si>
    <t xml:space="preserve">GIS W826</t>
  </si>
  <si>
    <t xml:space="preserve">The crossing that marks the western anchor, where Miami China City and Little Saigon sit on either side of the avenue and the street changes from NW to NE. The city limit runs here: the 41 NW 167th Street building is in the city, the county receipt for the store is coded unincorporated.</t>
  </si>
  <si>
    <t xml:space="preserve">curve</t>
  </si>
  <si>
    <t xml:space="preserve">The 167th curve</t>
  </si>
  <si>
    <t xml:space="preserve">NE 167th Street bending into NE 163rd Street near NE 8th Avenue</t>
  </si>
  <si>
    <t xml:space="preserve">The bend where 167th Street becomes 163rd Street</t>
  </si>
  <si>
    <t xml:space="preserve">W826 WNMB</t>
  </si>
  <si>
    <t xml:space="preserve">The point Detection #2 singles out: 163rd Street curves northwest and becomes 167th, which is why the district reads as two nodes with a spine between. The route description places the bend near NE 8th Avenue; the city describes NE 167th Street converging into North Miami Beach Boulevard and then becoming 163rd Street.</t>
  </si>
  <si>
    <t xml:space="preserve">st167</t>
  </si>
  <si>
    <t xml:space="preserve">NE and NW 167th Street (North Miami Beach Boulevard)</t>
  </si>
  <si>
    <t xml:space="preserve">NW 167th Street and NE 167th Street from the Golden Glades to the curve</t>
  </si>
  <si>
    <t xml:space="preserve">The 167th cluster's spine: SR 826 west of the curve, with the south side in unincorporated county</t>
  </si>
  <si>
    <t xml:space="preserve">The street on which the 167th cluster and the western anchor sit. Its south side between NE 2nd and NE 6th Avenues, and NW 167th west of North Miami Avenue, lie in unincorporated Miami-Dade, so Beijing Mart, King Palace, Panya Thai, Shum's and Miami China City hold county receipts as unincorporated businesses while their north side neighbors hold city receipts. The city's Phase 2 zoning study covers the corridor between I-95 and NE 15th Avenue. Placed at 1996, the year of the sister city resolution, the first dated civic link the map documents on it; the road itself is older.</t>
  </si>
  <si>
    <t xml:space="preserve">xwdixie</t>
  </si>
  <si>
    <t xml:space="preserve">West Dixie Highway crossing and the 163rd Street crosswalk</t>
  </si>
  <si>
    <t xml:space="preserve">West Dixie Highway at NE 163rd Street</t>
  </si>
  <si>
    <t xml:space="preserve">The crossing between the mid strip and the Biscayne end; the CRA's completed 163rd Street Crosswalk</t>
  </si>
  <si>
    <t xml:space="preserve">In use; the CRA lists the 163rd Street Crosswalk as completed</t>
  </si>
  <si>
    <t xml:space="preserve">NMBCRAI GIS</t>
  </si>
  <si>
    <t xml:space="preserve">The only physical street response to the district documented in the city record: the North Miami Beach CRA lists a completed 163rd Street Crosswalk at NE 163rd Street and West Dixie Highway among its public infrastructure projects. The completion date is not stated; the node is placed at 2020, the year of the CRA redevelopment plan, the first dated CRA document the map cites, and never earlier. West Dixie Highway also carries the Pho Mi 2Go and Lutong Pinoy block north of 167th Street.</t>
  </si>
  <si>
    <t xml:space="preserve">hirobiscayne</t>
  </si>
  <si>
    <t xml:space="preserve">Hiro on Biscayne Boulevard (1983 to 1993)</t>
  </si>
  <si>
    <t xml:space="preserve">Precursors and counter cases</t>
  </si>
  <si>
    <t xml:space="preserve">Biscayne Boulevard, North Miami Beach (address not recorded)</t>
  </si>
  <si>
    <t xml:space="preserve">Restaurant, Japanese, the earlier location of Hiro</t>
  </si>
  <si>
    <t xml:space="preserve">Closed; relocated to NE 163rd Street in 1993</t>
  </si>
  <si>
    <t xml:space="preserve">HIRO</t>
  </si>
  <si>
    <t xml:space="preserve">The restaurant's own site states that Hiro opened on Biscayne Boulevard in 1983 and moved to 3007 NE 163rd Street in 1993 when the Biscayne road widening began. The earlier address is not recorded by the source; the node is placed in the location not recorded cluster. Recorded as the restaurant reports it.</t>
  </si>
  <si>
    <t xml:space="preserve">biscaynechinatown</t>
  </si>
  <si>
    <t xml:space="preserve">Miami Chinatown proposal, Biscayne Boulevard (1988 to 1995)</t>
  </si>
  <si>
    <t xml:space="preserve">Biscayne Boulevard at NE 18th and 19th Streets, Miami</t>
  </si>
  <si>
    <t xml:space="preserve">Developer led Chinatown of the late 1980s</t>
  </si>
  <si>
    <t xml:space="preserve">Abandoned; the development corporation was dissolved in 1997</t>
  </si>
  <si>
    <t xml:space="preserve">NTRUIN SBCHT</t>
  </si>
  <si>
    <t xml:space="preserve">The earlier attempt to manufacture a Chinatown in Miami-Dade. Miami Chinatown Development Corp. was filed on 27 October 1988 at 331 NE 18th Street for a 52 million dollar residential and commercial project of 200 condominium units and a three story building of Chinese owned businesses; the City of Miami granted zoning variances and deadline extensions, the Algonquin was demolished in March 1993, Dade Heritage Trust won an injunction over the Priscilla Apartments in 1995, and by February 1995 an assistant city manager called the project dead. The corporation was dissolved on 22 January 1997.</t>
  </si>
  <si>
    <t xml:space="preserve">maryann</t>
  </si>
  <si>
    <t xml:space="preserve">Mary Ann Bakery (1284 NE 163rd Street)</t>
  </si>
  <si>
    <t xml:space="preserve">1284 NE 163rd Street</t>
  </si>
  <si>
    <t xml:space="preserve">Mary Ann Bakery House Inc</t>
  </si>
  <si>
    <t xml:space="preserve">Bakery</t>
  </si>
  <si>
    <t xml:space="preserve">Status unverified; a county receipt from March 1992 remains on the 2026 layer, the bakery is absent from the Detection #2 inventory</t>
  </si>
  <si>
    <t xml:space="preserve">LBT NTMAB</t>
  </si>
  <si>
    <t xml:space="preserve">Mary Ann Bakery House Inc holds a county receipt at 1284 NE 163rd Street with a start date of 1 March 1992 that remains on the 2026 layer under a manufacturing classification; Miami New Times carries a location listing. The bakery is not in the Detection #2 inventory of operating businesses and its current status is unverified.</t>
  </si>
  <si>
    <t xml:space="preserve">empireszechuan</t>
  </si>
  <si>
    <t xml:space="preserve">Empire Szechuan (3427 NE 163rd Street)</t>
  </si>
  <si>
    <t xml:space="preserve">Empire Szechuan Gourmet Inc. (P16000064886)</t>
  </si>
  <si>
    <t xml:space="preserve">Chinese restaurant, the earlier kitchen at Bambu's address</t>
  </si>
  <si>
    <t xml:space="preserve">Closed; entity dissolved 23 September 2022</t>
  </si>
  <si>
    <t xml:space="preserve">LBT SBBAM</t>
  </si>
  <si>
    <t xml:space="preserve">The county receipt at 3427 NE 163rd Street belongs to Empire Szechuan, start date 1 March 1995, and is still coded active; Empire Szechuan Gourmet Inc. was dissolved on 23 September 2022 and Bambu Kosher LLC took the address in 2023.</t>
  </si>
  <si>
    <t xml:space="preserve">cychinese</t>
  </si>
  <si>
    <t xml:space="preserve">CY Chinese Restaurant (1242 NE 163rd Street)</t>
  </si>
  <si>
    <t xml:space="preserve">Y and C Restaurant Inc (P15000064862, 2015, dissolved 2024)</t>
  </si>
  <si>
    <t xml:space="preserve">Restaurant, Szechuan</t>
  </si>
  <si>
    <t xml:space="preserve">Closed; entity administratively dissolved 27 September 2024; succeeded by Sichuan Fish at the same address</t>
  </si>
  <si>
    <t xml:space="preserve">LBT SB INFCY AP16</t>
  </si>
  <si>
    <t xml:space="preserve">The county receipt under Y and C Restaurant Inc starts 1 October 2009. In August 2016 the owners told the Associated Press that the unofficial Chinatown on 163rd Street already drew more Chinese customers than North Miami's proposed district, the clearest press statement of the corridor's standing before the night markets. The Infatuation reviewed it in 2021. The entity was dissolved in 2024 and Sichuan Fish Restaurant Inc took the address.</t>
  </si>
  <si>
    <t xml:space="preserve">pkoriental</t>
  </si>
  <si>
    <t xml:space="preserve">PK Oriental Mart (255 NE 167th Street)</t>
  </si>
  <si>
    <t xml:space="preserve">255 NE 167th Street</t>
  </si>
  <si>
    <t xml:space="preserve">Oriental grocer with live fish tanks and roast duck</t>
  </si>
  <si>
    <t xml:space="preserve">Closed; the space is a Caribbean market on the 2026 county layer</t>
  </si>
  <si>
    <t xml:space="preserve">TAF MCT14 HOH LOOP255</t>
  </si>
  <si>
    <t xml:space="preserve">An earlier anchor grocer of the 167th cluster, inside the Seaboard Commercial Center. A 2011 forum names it among a few Chinese businesses along the corridor of 167th to 163rd Street, a 2014 tour blog reviews it, and a 2025 market list records it as closed and now a Caribbean market. The county layer carries no PK receipt at the address; the store is placed at the first year the map documents it. Related PK Oriental Mart stores traded in Kendall and Broward.</t>
  </si>
  <si>
    <t xml:space="preserve">pkkendall</t>
  </si>
  <si>
    <t xml:space="preserve">PK Oriental Mart, Kendall (closed)</t>
  </si>
  <si>
    <t xml:space="preserve">9501 SW 72nd Street, Kendall</t>
  </si>
  <si>
    <t xml:space="preserve">Oriental grocer of the Kendall cluster</t>
  </si>
  <si>
    <t xml:space="preserve">Closed; the space holds Beijing Mart's Kendall store from 2022</t>
  </si>
  <si>
    <t xml:space="preserve">YELPPK HOH</t>
  </si>
  <si>
    <t xml:space="preserve">One of the Kendall and Bird Road grocers that preceded the 163rd Street cluster as the county's Asian grocery geography; carried as closed on Yelp, with the space now a Beijing Mart branch. The 2013 market list records it. Placed at the first year the map documents the PK name in Miami-Dade. Lucky Oriental Mart on Bird Road, licensed from October 1995, closed on the county record on 4 March 2026 and has no documented link to the corridor, so it is not a node.</t>
  </si>
  <si>
    <t xml:space="preserve">vinhan</t>
  </si>
  <si>
    <t xml:space="preserve">Vinh An Oriental Market (372 NE 167th Street)</t>
  </si>
  <si>
    <t xml:space="preserve">372 NE 167th Street</t>
  </si>
  <si>
    <t xml:space="preserve">Vietnamese grocer</t>
  </si>
  <si>
    <t xml:space="preserve">Closed; a retail receipt from April 2024 occupies the address</t>
  </si>
  <si>
    <t xml:space="preserve">TAF YELPVA LBT</t>
  </si>
  <si>
    <t xml:space="preserve">A Vietnamese market named in a 2011 forum among the corridor's few Chinese and Asian businesses and carried as closed on Yelp. The county layer shows a different retailer at the address from April 2024. Placed at the first year the map documents it.</t>
  </si>
  <si>
    <t xml:space="preserve">newyorkmart</t>
  </si>
  <si>
    <t xml:space="preserve">New York Mart (551 NE 167th Street)</t>
  </si>
  <si>
    <t xml:space="preserve">Supermarket, the brand that preceded iFresh at the same address</t>
  </si>
  <si>
    <t xml:space="preserve">Closed; replaced by iFresh Market in February 2020</t>
  </si>
  <si>
    <t xml:space="preserve">SBNYM YELPNYM TRD17 GNW</t>
  </si>
  <si>
    <t xml:space="preserve">The earlier brand of the same operator at the same address. New York Mart N. Miami Inc was filed on 2 February 2015; Yelp carries a closed New York Mart listing at 551 NE 167th Street. In June 2017 The Real Deal reported that New York Mart had committed to opening a store and restaurant in the district that Miami-Dade County and the city had designated Chinatown; the store opened as iFresh in 2020.</t>
  </si>
  <si>
    <t xml:space="preserve">nmchinatown</t>
  </si>
  <si>
    <t xml:space="preserve">Chinatown Cultural Arts and Innovation District, North Miami</t>
  </si>
  <si>
    <t xml:space="preserve">NW 7th Avenue, NW 119th to NW 135th Street, North Miami</t>
  </si>
  <si>
    <t xml:space="preserve">City branded district on a corridor with no existing Asian commercial cluster</t>
  </si>
  <si>
    <t xml:space="preserve">Dormant in name; the city page remains live with its 2016 text; the corridor program of 2025 carries no Chinatown reference</t>
  </si>
  <si>
    <t xml:space="preserve">NMCHT AP16 TRD17C MT17 RMA17 MTN18 XIN19 ICMA NTCOV MTN20 LUYI MT25 WNM</t>
  </si>
  <si>
    <t xml:space="preserve">The counter case. North Miami's council approved Resolution 2016-20 on 23 February 2016, designating sixteen blocks of NW 7th Avenue and calling the city the first in Florida to officially develop a Chinatown; the site had about 1,275 Asian residents in a corridor that was largely Black and Haitian. What followed is documented in press: a 200,000 dollar spend including a 47,500 dollar China trip, a 175,000 dollar Keith and Schnars master plan approved by the CRA in November 2017 with two gateways and a 5 million dollar infrastructure pledge, a 60 million dollar project estimate in 2018, a gateway arch groundbreaking planned for 2019, Sunkist Grove residents' opposition, and a decision in August 2020 to set the plan aside indefinitely. No source reports the gateway built; a 2022 statement says the name would change, and the 2025 corridor program is a 1 million dollar facade and streetscape grant that does not mention Chinatown. The AP reported in August 2016 that an unofficial Chinatown about thirty blocks away, on 163rd Street, already drew the customers.</t>
  </si>
  <si>
    <t xml:space="preserve">mulanbrand</t>
  </si>
  <si>
    <t xml:space="preserve">Mulan Spa (Sunrise and Plantation entities)</t>
  </si>
  <si>
    <t xml:space="preserve">Sunrise and Plantation, Broward</t>
  </si>
  <si>
    <t xml:space="preserve">Broward</t>
  </si>
  <si>
    <t xml:space="preserve">The spa brand's Broward base, from a 2014 entity</t>
  </si>
  <si>
    <t xml:space="preserve">Entities active</t>
  </si>
  <si>
    <t xml:space="preserve">SBMUL</t>
  </si>
  <si>
    <t xml:space="preserve">Mulanspa, Inc. (2014, now inactive), Mulan Spa and Salon Inc (2021, Sunrise) and sibling entities in Plantation carry the brand that opened Mulanspa 2 in the iFresh center in 2018.</t>
  </si>
  <si>
    <t xml:space="preserve">ifreshinc</t>
  </si>
  <si>
    <t xml:space="preserve">iFresh Inc (New York)</t>
  </si>
  <si>
    <t xml:space="preserve">Long Island City, New York</t>
  </si>
  <si>
    <t xml:space="preserve">The Asian supermarket chain that built the 551 NE 167th Street store</t>
  </si>
  <si>
    <t xml:space="preserve">Active as the parent named in the 2020 opening release</t>
  </si>
  <si>
    <t xml:space="preserve">GNW SHELBY SBNYM</t>
  </si>
  <si>
    <t xml:space="preserve">The parent of New York Mart N. Miami Inc, which it describes as its subsidiary; the company announced the North Miami store as a 30,000 square foot, 8 million dollar investment after about four years of renovation. Placed at 2015, the subsidiary's filing year.</t>
  </si>
  <si>
    <t xml:space="preserve">chaiwoksurf</t>
  </si>
  <si>
    <t xml:space="preserve">Chai Wok Surfside</t>
  </si>
  <si>
    <t xml:space="preserve">Surfside</t>
  </si>
  <si>
    <t xml:space="preserve">A second Chai Wok entity</t>
  </si>
  <si>
    <t xml:space="preserve">Entity active</t>
  </si>
  <si>
    <t xml:space="preserve">SBCW</t>
  </si>
  <si>
    <t xml:space="preserve">Chai Wok Surfside Inc was filed in 2018 as a second location entity of the 164th Street kosher Chinese restaurant.</t>
  </si>
  <si>
    <t xml:space="preserve">dkpembroke</t>
  </si>
  <si>
    <t xml:space="preserve">Dumpling King, Pembroke Pines (Guo Tie King I to IV)</t>
  </si>
  <si>
    <t xml:space="preserve">601 NW 100th Place, Pembroke Pines</t>
  </si>
  <si>
    <t xml:space="preserve">The founding group's Broward base and chain</t>
  </si>
  <si>
    <t xml:space="preserve">Operating entities; trademark registered 2021</t>
  </si>
  <si>
    <t xml:space="preserve">SBGTK</t>
  </si>
  <si>
    <t xml:space="preserve">Guo Tie King I, Inc (2019) and sibling entities II to IV carry the founding group's base to Pembroke Pines, and the Dumpling King trademark was filed in 2021 from that address. The North Miami Beach store's receipt passed to a separate entity in 2024.</t>
  </si>
  <si>
    <t xml:space="preserve">bmkendall</t>
  </si>
  <si>
    <t xml:space="preserve">Beijing Mart, Kendall (Beijing Center 2, Inc)</t>
  </si>
  <si>
    <t xml:space="preserve">The anchor grocer's second store, in the former PK Oriental Mart space</t>
  </si>
  <si>
    <t xml:space="preserve">Operating; county receipt from 15 September 2022</t>
  </si>
  <si>
    <t xml:space="preserve">LBT YELPBMK</t>
  </si>
  <si>
    <t xml:space="preserve">Beijing Center 2, Inc holds a county receipt at 9501 SW 72nd Street from 15 September 2022; Yelp places the store in the former PK Oriental Mart space. The sibling entity name ties it to Beijing Center, Inc. of NE 167th Street: the 167th cluster's grocer now anchors the Kendall cluster that preceded it.</t>
  </si>
  <si>
    <t xml:space="preserve">bambubrand</t>
  </si>
  <si>
    <t xml:space="preserve">Bambu Kosher (Boca Raton and Hollywood)</t>
  </si>
  <si>
    <t xml:space="preserve">Boca Raton and Hollywood</t>
  </si>
  <si>
    <t xml:space="preserve">The kosher pan Asian group's other locations</t>
  </si>
  <si>
    <t xml:space="preserve">Operating per the group's site</t>
  </si>
  <si>
    <t xml:space="preserve">BAMBU SBBAM</t>
  </si>
  <si>
    <t xml:space="preserve">The group's own site lists Boca Raton and Hollywood alongside North Miami Beach; a Bambu Kosher Express LLC was filed in 2024 from Miramar. Which location came first is not documented, so the link is coded as a related venture and the node is placed at the North Miami Beach entity's year.</t>
  </si>
  <si>
    <t xml:space="preserve">cmchain</t>
  </si>
  <si>
    <t xml:space="preserve">CM Chicken (Choong Man Chicken chain)</t>
  </si>
  <si>
    <t xml:space="preserve">United States chain</t>
  </si>
  <si>
    <t xml:space="preserve">The Korean fried chicken chain whose store sits at 1256 NE 163rd Street</t>
  </si>
  <si>
    <t xml:space="preserve">CMCK LBT</t>
  </si>
  <si>
    <t xml:space="preserve">The chain brand under which Sun Foods Miami, LLC operates the North Miami Beach store, which its site calls the only one in the Miami area. The franchise relationship is inferred from the branding and the county receipt's description; placed at the store's year.</t>
  </si>
  <si>
    <t xml:space="preserve">koshermiami</t>
  </si>
  <si>
    <t xml:space="preserve">Kosher Miami (KM)</t>
  </si>
  <si>
    <t xml:space="preserve">Kosher certifier that lists Bambu Pan Asian Kitchen</t>
  </si>
  <si>
    <t xml:space="preserve">KM</t>
  </si>
  <si>
    <t xml:space="preserve">Lists Bambu Pan Asian Kitchen at 3427 NE 163rd Street as a meat establishment: the documented certification link between the district's kosher Asian kitchen and the city's large observant Jewish community. Placed at Bambu's year.</t>
  </si>
  <si>
    <t xml:space="preserve">chunghingpp</t>
  </si>
  <si>
    <t xml:space="preserve">Chung Hing Oriental Mart, Pembroke Pines</t>
  </si>
  <si>
    <t xml:space="preserve">9803 Pines Boulevard, Pembroke Pines</t>
  </si>
  <si>
    <t xml:space="preserve">A Broward store trading under the same name</t>
  </si>
  <si>
    <t xml:space="preserve">Listed as operating on a 2025 market list; entity not identified</t>
  </si>
  <si>
    <t xml:space="preserve">HOHB</t>
  </si>
  <si>
    <t xml:space="preserve">A Pembroke Pines store of the same name appears on a 2025 list of Broward Asian markets. The operating entity is not identified in this release and the relationship to the 163rd Street store rests on the shared trade name alone, so the edge is graded Medium and the node is placed at the list's year.</t>
  </si>
  <si>
    <t xml:space="preserve">coastal</t>
  </si>
  <si>
    <t xml:space="preserve">Coastal Waste &amp; Recycling</t>
  </si>
  <si>
    <t xml:space="preserve">South Florida</t>
  </si>
  <si>
    <t xml:space="preserve">Sponsor of the December 2025 market</t>
  </si>
  <si>
    <t xml:space="preserve">GMCVB</t>
  </si>
  <si>
    <t xml:space="preserve">Named as a sponsor of the December 2025 night market on the visitors bureau listing. Placed at 2025.</t>
  </si>
  <si>
    <t xml:space="preserve">gmcvb</t>
  </si>
  <si>
    <t xml:space="preserve">Greater Miami Convention and Visitors Bureau</t>
  </si>
  <si>
    <t xml:space="preserve">Tourism bureau; sponsor and listing host of the December 2025 market</t>
  </si>
  <si>
    <t xml:space="preserve">Listed the December 2025 market on its events site and named itself among the sponsors. Placed at 2025.</t>
  </si>
  <si>
    <t xml:space="preserve">beacon</t>
  </si>
  <si>
    <t xml:space="preserve">Miami-Dade Beacon Council</t>
  </si>
  <si>
    <t xml:space="preserve">The county's economic development organization; sponsor of the December 2025 market</t>
  </si>
  <si>
    <t xml:space="preserve">east163</t>
  </si>
  <si>
    <t xml:space="preserve">city</t>
  </si>
  <si>
    <t xml:space="preserve">NE 163rd Street from the curve toward the Intracoastal</t>
  </si>
  <si>
    <t xml:space="preserve">hub anchor</t>
  </si>
  <si>
    <t xml:space="preserve">The spine: Chung Hing and Sang's, Korean Kitchen and Chai Wok, the Sichuan Fish and Choong Man Chicken block by the Mall, the West Dixie Highway and Biscayne Boulevard businesses, Thai House II, Hiro and Bambu toward the bridge.</t>
  </si>
  <si>
    <t xml:space="preserve">c167</t>
  </si>
  <si>
    <t xml:space="preserve">NE 167th Street from NE 2nd Avenue to NE 6th Avenue</t>
  </si>
  <si>
    <t xml:space="preserve">The densest cluster: Beijing Mart, King Palace, Ohla Tea, Shum's, Dumpling King and the Seaboard Commercial Center on the west, the iFresh center with Mi Tea and Mulan Spa and Panya Thai on the east, with the curve into 163rd Street beyond.</t>
  </si>
  <si>
    <t xml:space="preserve">unrecorded</t>
  </si>
  <si>
    <t xml:space="preserve">No address recorded by the sources</t>
  </si>
  <si>
    <t xml:space="preserve">Organizations and press guides whose sources record no address, and Hiro's earlier Biscayne Boulevard location. Pinned as a cluster off the frame.</t>
  </si>
  <si>
    <t xml:space="preserve">outside</t>
  </si>
  <si>
    <t xml:space="preserve">Miami-Dade and Broward and beyond</t>
  </si>
  <si>
    <t xml:space="preserve">Chains, parents, sponsors, the county and the neighboring cities: everything with a documented link into the district and no address in it. Pinned as a cluster off the frame.</t>
  </si>
  <si>
    <t xml:space="preserve">west</t>
  </si>
  <si>
    <t xml:space="preserve">NW 167th Street and North Miami Avenue</t>
  </si>
  <si>
    <t xml:space="preserve">Miami China City Plaza and Little Saigon on either side of North Miami Avenue, with the Golden Glades end of 167th Street to the west.</t>
  </si>
  <si>
    <t xml:space="preserve">Source</t>
  </si>
  <si>
    <t xml:space="preserve">Source ID</t>
  </si>
  <si>
    <t xml:space="preserve">Relation</t>
  </si>
  <si>
    <t xml:space="preserve">Target</t>
  </si>
  <si>
    <t xml:space="preserve">Target ID</t>
  </si>
  <si>
    <t xml:space="preserve">Years</t>
  </si>
  <si>
    <t xml:space="preserve">Edge class</t>
  </si>
  <si>
    <t xml:space="preserve">located in</t>
  </si>
  <si>
    <t xml:space="preserve">1991 to present</t>
  </si>
  <si>
    <t xml:space="preserve">County receipt from 1 January 1991 at 1853 to 1855 NE 163rd Street; parcel not resolved within the strip</t>
  </si>
  <si>
    <t xml:space="preserve">Location and lineage</t>
  </si>
  <si>
    <t xml:space="preserve">on or before 1988 to present</t>
  </si>
  <si>
    <t xml:space="preserve">County receipt at 1925 NE 163rd Street; parcel built 1969</t>
  </si>
  <si>
    <t xml:space="preserve">2019 to present</t>
  </si>
  <si>
    <t xml:space="preserve">County receipt from 19 April 2019</t>
  </si>
  <si>
    <t xml:space="preserve">2010 to present</t>
  </si>
  <si>
    <t xml:space="preserve">First entity at 1688 NE 164th Street filed September 2010; storefront beside the 1680 parcel</t>
  </si>
  <si>
    <t xml:space="preserve">2009 to 2024</t>
  </si>
  <si>
    <t xml:space="preserve">County receipt from 1 October 2009; entity dissolved 2024</t>
  </si>
  <si>
    <t xml:space="preserve">2024 to present</t>
  </si>
  <si>
    <t xml:space="preserve">Entity filed 3 April 2024 at 1242 NE 163rd Street</t>
  </si>
  <si>
    <t xml:space="preserve">2023 to present</t>
  </si>
  <si>
    <t xml:space="preserve">County receipt from 20 November 2023 at 1256 NE 163rd Street</t>
  </si>
  <si>
    <t xml:space="preserve">1992 to unverified</t>
  </si>
  <si>
    <t xml:space="preserve">County receipt from 1 March 1992 at 1284 NE 163rd Street</t>
  </si>
  <si>
    <t xml:space="preserve">2013 to present</t>
  </si>
  <si>
    <t xml:space="preserve">County receipt from 1 January 2013; unincorporated Miami-Dade parcel</t>
  </si>
  <si>
    <t xml:space="preserve">1994 to present</t>
  </si>
  <si>
    <t xml:space="preserve">County receipt from 1 October 1994; unincorporated Miami-Dade parcel</t>
  </si>
  <si>
    <t xml:space="preserve">County professional receipt at 360 NE 167th Street</t>
  </si>
  <si>
    <t xml:space="preserve">2011 to closed</t>
  </si>
  <si>
    <t xml:space="preserve">Named on a 2011 forum at 372 NE 167th Street; carried as closed</t>
  </si>
  <si>
    <t xml:space="preserve">2016 to present</t>
  </si>
  <si>
    <t xml:space="preserve">County receipt from 1 October 2016 at 329 NE 167th Street; center placement probable, not resolved</t>
  </si>
  <si>
    <t xml:space="preserve">2020 to present</t>
  </si>
  <si>
    <t xml:space="preserve">Grand opening 7 February 2020; county receipt from 1 October 2021</t>
  </si>
  <si>
    <t xml:space="preserve">2015 to 2020</t>
  </si>
  <si>
    <t xml:space="preserve">Entity filed 2015 at 551 NE 167th Street #6; closed listing under the New York Mart name</t>
  </si>
  <si>
    <t xml:space="preserve">2018 to present</t>
  </si>
  <si>
    <t xml:space="preserve">Suite 104; entity filed January 2018, receipt from April 2019</t>
  </si>
  <si>
    <t xml:space="preserve">555 NE 167th Street, inside the center</t>
  </si>
  <si>
    <t xml:space="preserve">Inside the iFresh store per The Infatuation (2024); iFresh's opening release names a Chinese tea store among its leases</t>
  </si>
  <si>
    <t xml:space="preserve">520 NE 167th Street; parcel placement probable, not resolved</t>
  </si>
  <si>
    <t xml:space="preserve">2014 to present</t>
  </si>
  <si>
    <t xml:space="preserve">237 NE 167th Street inside the Seaboard Commercial Center</t>
  </si>
  <si>
    <t xml:space="preserve">255 NE 167th Street inside the Seaboard Commercial Center; closed by 2025</t>
  </si>
  <si>
    <t xml:space="preserve">2005 to present</t>
  </si>
  <si>
    <t xml:space="preserve">Store and building share one address; the building owner is the operating corporation's sole officer</t>
  </si>
  <si>
    <t xml:space="preserve">County receipt from 1 October 1994 at 16752 North Miami Avenue</t>
  </si>
  <si>
    <t xml:space="preserve">Suite G</t>
  </si>
  <si>
    <t xml:space="preserve">Suite D</t>
  </si>
  <si>
    <t xml:space="preserve">2015 to present</t>
  </si>
  <si>
    <t xml:space="preserve">17048 West Dixie Highway; parcel placement probable, not resolved</t>
  </si>
  <si>
    <t xml:space="preserve">16153 Biscayne Boulevard; parcel placement probable, not resolved</t>
  </si>
  <si>
    <t xml:space="preserve">2017 to present</t>
  </si>
  <si>
    <t xml:space="preserve">16165 Biscayne Boulevard; parcel placement probable, not resolved</t>
  </si>
  <si>
    <t xml:space="preserve">Suite 5 of the 1941 building</t>
  </si>
  <si>
    <t xml:space="preserve">1993 to present</t>
  </si>
  <si>
    <t xml:space="preserve">3007 NE 163rd Street inside RK Centers' community shopping center</t>
  </si>
  <si>
    <t xml:space="preserve">1995 to 2022</t>
  </si>
  <si>
    <t xml:space="preserve">County receipt from 1 March 1995</t>
  </si>
  <si>
    <t xml:space="preserve">Entity filed December 2023 at 3427 NE 163rd Street</t>
  </si>
  <si>
    <t xml:space="preserve">2007 to present</t>
  </si>
  <si>
    <t xml:space="preserve">Entity address from 30 April 2007; county receipts 2015 and 2026</t>
  </si>
  <si>
    <t xml:space="preserve">Entity filed September 1988; receipt floor date</t>
  </si>
  <si>
    <t xml:space="preserve">The crossing at the western anchor</t>
  </si>
  <si>
    <t xml:space="preserve">The western terminus of the surface corridor</t>
  </si>
  <si>
    <t xml:space="preserve">The crossing at the east end of the 167th cluster</t>
  </si>
  <si>
    <t xml:space="preserve">167th Street bends into 163rd Street near NE 8th Avenue</t>
  </si>
  <si>
    <t xml:space="preserve">The Intracoastal end</t>
  </si>
  <si>
    <t xml:space="preserve">became</t>
  </si>
  <si>
    <t xml:space="preserve">2020</t>
  </si>
  <si>
    <t xml:space="preserve">The same operator and address; the New York Mart brand became iFresh at the 7 February 2020 grand opening</t>
  </si>
  <si>
    <t xml:space="preserve">opened</t>
  </si>
  <si>
    <t xml:space="preserve">2015</t>
  </si>
  <si>
    <t xml:space="preserve">New York Mart N. Miami Inc filed 2 February 2015 as the chain's subsidiary</t>
  </si>
  <si>
    <t xml:space="preserve">The chain announced the North Miami store as its own investment of over 8 million dollars</t>
  </si>
  <si>
    <t xml:space="preserve">2024</t>
  </si>
  <si>
    <t xml:space="preserve">Same address; Y and C Restaurant Inc dissolved September 2024, Sichuan Fish Restaurant Inc filed April 2024</t>
  </si>
  <si>
    <t xml:space="preserve">2022 to 2023</t>
  </si>
  <si>
    <t xml:space="preserve">Same address; Empire Szechuan's entity dissolved September 2022, Bambu Kosher LLC filed December 2023</t>
  </si>
  <si>
    <t xml:space="preserve">relocated to</t>
  </si>
  <si>
    <t xml:space="preserve">1993</t>
  </si>
  <si>
    <t xml:space="preserve">Relocation from Biscayne Boulevard to 3007 NE 163rd Street when the Biscayne widening began, as the restaurant reports it</t>
  </si>
  <si>
    <t xml:space="preserve">grew into</t>
  </si>
  <si>
    <t xml:space="preserve">2022</t>
  </si>
  <si>
    <t xml:space="preserve">Beijing Center 2, Inc holds the Kendall receipt from 15 September 2022 in the former PK Oriental Mart space</t>
  </si>
  <si>
    <t xml:space="preserve">The Kendall store occupies the closed PK Oriental Mart space per the listing record</t>
  </si>
  <si>
    <t xml:space="preserve">related venture</t>
  </si>
  <si>
    <t xml:space="preserve">Ohla Tea LLC's mailing address is 316 NE 167th Street and both operating entities share a Miramar mailing address on the county layer; the record shows shared addresses, not common control</t>
  </si>
  <si>
    <t xml:space="preserve">2025</t>
  </si>
  <si>
    <t xml:space="preserve">A Pembroke Pines store of the same trade name on a 2025 market list; entity not identified</t>
  </si>
  <si>
    <t xml:space="preserve">2019 to 2021</t>
  </si>
  <si>
    <t xml:space="preserve">The founding group's entities Guo Tie King I to IV and the 2021 trademark carry the Pembroke Pines address</t>
  </si>
  <si>
    <t xml:space="preserve">2018</t>
  </si>
  <si>
    <t xml:space="preserve">Chai Wok Surfside Inc filed 2018</t>
  </si>
  <si>
    <t xml:space="preserve">Mulanspa 2, Inc. filed January 2018 at Suite 104 of the iFresh center; the brand's first entity dates to 2014</t>
  </si>
  <si>
    <t xml:space="preserve">2023</t>
  </si>
  <si>
    <t xml:space="preserve">The group's site lists Boca Raton and Hollywood alongside North Miami Beach; order of opening not documented</t>
  </si>
  <si>
    <t xml:space="preserve">The chain's North Miami Beach store, operated by Sun Foods Miami, LLC; franchise relationship inferred from the branding</t>
  </si>
  <si>
    <t xml:space="preserve">The elected body of the city</t>
  </si>
  <si>
    <t xml:space="preserve">The city's own licensing division</t>
  </si>
  <si>
    <t xml:space="preserve">2020 to 2028</t>
  </si>
  <si>
    <t xml:space="preserve">Sworn in 10 December 2024, Group 7, four year term</t>
  </si>
  <si>
    <t xml:space="preserve">Listed on her official biography</t>
  </si>
  <si>
    <t xml:space="preserve">VP of Community Outreach per the chapter's team page; listed on her official biography</t>
  </si>
  <si>
    <t xml:space="preserve">supported</t>
  </si>
  <si>
    <t xml:space="preserve">Sponsor field on the city calendar entry for the December 2025 market</t>
  </si>
  <si>
    <t xml:space="preserve">Support</t>
  </si>
  <si>
    <t xml:space="preserve">produced</t>
  </si>
  <si>
    <t xml:space="preserve">Listed under the Mayor and Commission Office; organizer City of North Miami Beach</t>
  </si>
  <si>
    <t xml:space="preserve">2026</t>
  </si>
  <si>
    <t xml:space="preserve">Mayor and Commission in partnership with Saigon Night Market</t>
  </si>
  <si>
    <t xml:space="preserve">Organizer of record on the Eventbrite listing; the city's Facebook post names the partnership</t>
  </si>
  <si>
    <t xml:space="preserve">Named as the city's partner on the city calendar page</t>
  </si>
  <si>
    <t xml:space="preserve">Recorded in the commission minutes of 20 May 2025</t>
  </si>
  <si>
    <t xml:space="preserve">Family Fun Day celebrating AAPI Heritage Month, 25 May 2024</t>
  </si>
  <si>
    <t xml:space="preserve">appears in</t>
  </si>
  <si>
    <t xml:space="preserve">Took part per the association's events page</t>
  </si>
  <si>
    <t xml:space="preserve">Programs, events, collaboration</t>
  </si>
  <si>
    <t xml:space="preserve">Venue</t>
  </si>
  <si>
    <t xml:space="preserve">Sponsor on the visitors bureau listing</t>
  </si>
  <si>
    <t xml:space="preserve">Sponsor and listing host</t>
  </si>
  <si>
    <t xml:space="preserve">Free parking at Walmart per the city calendar page</t>
  </si>
  <si>
    <t xml:space="preserve">completed</t>
  </si>
  <si>
    <t xml:space="preserve">The CRA lists the 163rd Street Crosswalk at West Dixie Highway as a completed public infrastructure project</t>
  </si>
  <si>
    <t xml:space="preserve">2024 to 2025</t>
  </si>
  <si>
    <t xml:space="preserve">Resolution CRA-R-2024-08, 27 August 2024: design concepts for a phased complete street improvement of NE 163rd Street in the consultant scope</t>
  </si>
  <si>
    <t xml:space="preserve">program or license</t>
  </si>
  <si>
    <t xml:space="preserve">A program relationship with the spine; announced, no design published</t>
  </si>
  <si>
    <t xml:space="preserve">State road designation, SR 826; a crossing or streetscape on the spine runs through FDOT permitting</t>
  </si>
  <si>
    <t xml:space="preserve">State road designation, SR 826</t>
  </si>
  <si>
    <t xml:space="preserve">Reported by The Real Deal: the county and the city designated the boulevard Chinatown on 1 July 2015 after a county study; instrument not found</t>
  </si>
  <si>
    <t xml:space="preserve">Reported by The Real Deal; the city shortlisted planning firms in 2017; no city page found</t>
  </si>
  <si>
    <t xml:space="preserve">2017</t>
  </si>
  <si>
    <t xml:space="preserve">Committed to a store and restaurant in the designated district, per The Real Deal, 9 June 2017</t>
  </si>
  <si>
    <t xml:space="preserve">The reported designation covered North Miami Beach Boulevard from NW 2nd Avenue to NE 15th Avenue</t>
  </si>
  <si>
    <t xml:space="preserve">collaboration</t>
  </si>
  <si>
    <t xml:space="preserve">1996 to present</t>
  </si>
  <si>
    <t xml:space="preserve">Sister city, Resolution R96-30</t>
  </si>
  <si>
    <t xml:space="preserve">1997 to present</t>
  </si>
  <si>
    <t xml:space="preserve">County advisory board created by Ordinance 97-128</t>
  </si>
  <si>
    <t xml:space="preserve">Listed as a meat establishment under KM certification</t>
  </si>
  <si>
    <t xml:space="preserve">2016 to 2020</t>
  </si>
  <si>
    <t xml:space="preserve">Resolution 2016-20, 23 February 2016; master plan approved by the CRA November 2017; set aside indefinitely August 2020</t>
  </si>
  <si>
    <t xml:space="preserve">1988 to 1995</t>
  </si>
  <si>
    <t xml:space="preserve">Zoning variances and deadline extensions granted; pronounced dead by an assistant city manager in 1995</t>
  </si>
  <si>
    <t xml:space="preserve">2022 to 2026</t>
  </si>
  <si>
    <t xml:space="preserve">Listed</t>
  </si>
  <si>
    <t xml:space="preserve">Listed in the August 2026 update</t>
  </si>
  <si>
    <t xml:space="preserve">Listed in the August 2026 update in place of CY</t>
  </si>
  <si>
    <t xml:space="preserve">Named among the six best Asian markets in Miami</t>
  </si>
  <si>
    <t xml:space="preserve">Named among the six best Asian markets in Miami, with Mi Tea inside</t>
  </si>
  <si>
    <t xml:space="preserve">Listed; the same family since 2001</t>
  </si>
  <si>
    <t xml:space="preserve">2016</t>
  </si>
  <si>
    <t xml:space="preserve">The owners quoted on the corridor's standing against North Miami's proposed district</t>
  </si>
  <si>
    <t xml:space="preserve">The subject of the report</t>
  </si>
  <si>
    <t xml:space="preserve">Business</t>
  </si>
  <si>
    <t xml:space="preserve">Address</t>
  </si>
  <si>
    <t xml:space="preserve">Year basis</t>
  </si>
  <si>
    <t xml:space="preserve">Plaza or parcel</t>
  </si>
  <si>
    <t xml:space="preserve">Status as of cutoff</t>
  </si>
  <si>
    <t xml:space="preserve">From</t>
  </si>
  <si>
    <t xml:space="preserve">To</t>
  </si>
  <si>
    <t xml:space="preserve">Businesses</t>
  </si>
  <si>
    <t xml:space="preserve">Bodies, organizations, events, people</t>
  </si>
  <si>
    <t xml:space="preserve">Total nodes</t>
  </si>
  <si>
    <t xml:space="preserve">Anchor markets</t>
  </si>
  <si>
    <t xml:space="preserve">What it holds</t>
  </si>
  <si>
    <t xml:space="preserve">Total</t>
  </si>
  <si>
    <t xml:space="preserve">Counting rule: each node is assigned one Hub region (Nodes sheet, column G) by its position on the street: the western anchor at NW 167th Street and North Miami Avenue, the 167th cluster between NE 2nd and NE 6th Avenues, the 163rd Street east strip from the curve toward the Intracoastal, Outside the corridor for everything with a documented link and no address in the district, and Location not recorded for nodes whose sources give no address. Hub region nodes themselves are excluded. Counts are nodes on this map, not the size of the district.</t>
  </si>
  <si>
    <t xml:space="preserve">People</t>
  </si>
  <si>
    <t xml:space="preserve">Places and institutions</t>
  </si>
  <si>
    <t xml:space="preserve">District</t>
  </si>
  <si>
    <t xml:space="preserve">City</t>
  </si>
  <si>
    <t xml:space="preserve">Type</t>
  </si>
  <si>
    <t xml:space="preserve">Anchor grocer (year)</t>
  </si>
  <si>
    <t xml:space="preserve">Cluster visible (year)</t>
  </si>
  <si>
    <t xml:space="preserve">First community event (year)</t>
  </si>
  <si>
    <t xml:space="preserve">First dated public documentation of a district name (year)</t>
  </si>
  <si>
    <t xml:space="preserve">First designation or gateway (year)</t>
  </si>
  <si>
    <t xml:space="preserve">First association or program (year)</t>
  </si>
  <si>
    <t xml:space="preserve">First street response (year)</t>
  </si>
  <si>
    <t xml:space="preserve">First displacement pressure (year)</t>
  </si>
  <si>
    <t xml:space="preserve">Years to visible</t>
  </si>
  <si>
    <t xml:space="preserve">Years to first event</t>
  </si>
  <si>
    <t xml:space="preserve">Years to naming</t>
  </si>
  <si>
    <t xml:space="preserve">Years to designation</t>
  </si>
  <si>
    <t xml:space="preserve">Years to association</t>
  </si>
  <si>
    <t xml:space="preserve">Years to street response</t>
  </si>
  <si>
    <t xml:space="preserve">Years to displacement</t>
  </si>
  <si>
    <t xml:space="preserve">Anchor grocer</t>
  </si>
  <si>
    <t xml:space="preserve">First event</t>
  </si>
  <si>
    <t xml:space="preserve">Designation</t>
  </si>
  <si>
    <t xml:space="preserve">Association</t>
  </si>
  <si>
    <t xml:space="preserve">Street response</t>
  </si>
  <si>
    <t xml:space="preserve">Displacement</t>
  </si>
  <si>
    <t xml:space="preserve">Sources (register ids)</t>
  </si>
  <si>
    <t xml:space="preserve">Buford Highway</t>
  </si>
  <si>
    <t xml:space="preserve">Doraville, Chamblee, Brookhaven, Atlanta</t>
  </si>
  <si>
    <t xml:space="preserve">GA</t>
  </si>
  <si>
    <t xml:space="preserve">organic</t>
  </si>
  <si>
    <t xml:space="preserve">Harold Shinn's father's Asian food store, reported as Atlanta's first Asian food store, later Buford Highway Farmers Market</t>
  </si>
  <si>
    <t xml:space="preserve">Lunar New Year Festival reported as nearly 40 years old in 2026, first year not found; first exactly dated corridor event is Buford Highway Bikes and Bites, September 2015</t>
  </si>
  <si>
    <t xml:space="preserve">International Village plan accepted by Chamblee City Council with DeKalb Chamber of Commerce; no gateway arch recorded</t>
  </si>
  <si>
    <t xml:space="preserve">We Love BuHi (social enterprise); Peachtree Gateway Partnership 2014; Chamblee Doraville CID expected 2019</t>
  </si>
  <si>
    <t xml:space="preserve">Brookhaven Buford Highway Streetscape (sidewalks, raised median, two HAWK signals) notice to proceed 24 February 2023; Doraville 1.5 million dollar federal pedestrian funding February 2023; ARC corridor planning funded February 2016</t>
  </si>
  <si>
    <t xml:space="preserve">Brookhaven mayor on gentrification response October 2017; AJC March 2018 reports apartment clusters purchased and razed; housing coalition forms May 2018</t>
  </si>
  <si>
    <t xml:space="preserve">SFA WBUF RDA26 FORD CBSATL RDA15 BRK SBLOG17 RDA17 AJC18</t>
  </si>
  <si>
    <t xml:space="preserve">Asiatown (Bellaire Boulevard)</t>
  </si>
  <si>
    <t xml:space="preserve">Houston</t>
  </si>
  <si>
    <t xml:space="preserve">TX</t>
  </si>
  <si>
    <t xml:space="preserve">Diho Market at Bellaire and Ranchester, reported as the first Asian supermarket in the area; Viet Hoa International Foods 1984</t>
  </si>
  <si>
    <t xml:space="preserve">Texas Lunar Festival (2027 edition described as 31st annual); Chinese Community Center Lunar New Year Festival first year not found</t>
  </si>
  <si>
    <t xml:space="preserve">Thirteen bilingual Chinese and English street signs on Bellaire Boulevard from Fondren Road to Beltway 8, October 1993, with Mayor Bob Lanier's support; no gateway arch</t>
  </si>
  <si>
    <t xml:space="preserve">Greater Sharpstown Management District (later Southwest Management District) created by Texas Legislature 2005; International Management District 2007</t>
  </si>
  <si>
    <t xml:space="preserve">1993 bilingual street signs; METRO 24 hour bus service 20 August 2000; management district street signage installed from late winter 2011</t>
  </si>
  <si>
    <t xml:space="preserve">Land values up 25 to 50 percent 2004 to 2008 per Asian American Business Council; original downtown Chinatown displaced by 1970s convention center program and 1990s demolition of On Leong building; I-45 project threatens remainder 2022</t>
  </si>
  <si>
    <t xml:space="preserve">HOU23 HOU25 WHOU HCH93 HCH05 WSWMD TXHB</t>
  </si>
  <si>
    <t xml:space="preserve">Mills 50</t>
  </si>
  <si>
    <t xml:space="preserve">Orlando</t>
  </si>
  <si>
    <t xml:space="preserve">FL</t>
  </si>
  <si>
    <t xml:space="preserve">Dong A Oriental Supermarket (1982 per ClickOrlando, 1986 per The Community Paper); Long Kim Thu grocery and pharmacy 1985</t>
  </si>
  <si>
    <t xml:space="preserve">Central Florida Dragon Parade Lunar New Year Festival, Asia Trend with Mills 50</t>
  </si>
  <si>
    <t xml:space="preserve">Mills 50 Main Street District named 2008 under City of Orlando Main Street program (a 2020 source states 2019 designation; conflict noted)</t>
  </si>
  <si>
    <t xml:space="preserve">Mills 50 Main Street</t>
  </si>
  <si>
    <t xml:space="preserve">2018 Main Street Bicycle and Pedestrian Study; Mills Avenue at Canton Street crossing with refuge island and RRFBs designed 2026, construction winter 2026 to 2027, 400,000 dollars (announced, not observed)</t>
  </si>
  <si>
    <t xml:space="preserve">Not found as a dated record; undated note of investor interest (The Community Paper); Dollar Tree site redevelopment reported February 2023 without displacement claims</t>
  </si>
  <si>
    <t xml:space="preserve">CO22 TCP20 TCPM AT26 WMILLS ORL</t>
  </si>
  <si>
    <t xml:space="preserve">Westminster and Garden Grove</t>
  </si>
  <si>
    <t xml:space="preserve">CA</t>
  </si>
  <si>
    <t xml:space="preserve">Saigon Market 1976; Hoa Binh Market and Danh's Pharmacy 1978; Que Huong grocery by 1979</t>
  </si>
  <si>
    <t xml:space="preserve">Tet festival spearheaded by Tony Lam</t>
  </si>
  <si>
    <t xml:space="preserve">Westminster Redevelopment Agency resolution 10 February 1988 designating Little Saigon Tourist Commercial District; Governor Deukmejian freeway signs 17 June 1988; no archway (attempts 1996, 2006, 2023, feasibility study funded 25 June 2025)</t>
  </si>
  <si>
    <t xml:space="preserve">Vietnamese American Chamber of Commerce described as first and largest of its kind; founding year not found</t>
  </si>
  <si>
    <t xml:space="preserve">Thirteen Caltrans directional signs on the 405 and 22 freeways; Bolsa Row approved July 2018 with 4.5 million dollars of city public improvements; Little Saigon Streetscape Feasibility Study launched April 2026</t>
  </si>
  <si>
    <t xml:space="preserve">Not found for Bolsa Avenue; 2025 record of businesses emptier than usual after ICE raids</t>
  </si>
  <si>
    <t xml:space="preserve">WLSOC OCR15 PBS VOC25 WEST</t>
  </si>
  <si>
    <t xml:space="preserve">Asia on Argyle</t>
  </si>
  <si>
    <t xml:space="preserve">Chicago (Uptown)</t>
  </si>
  <si>
    <t xml:space="preserve">IL</t>
  </si>
  <si>
    <t xml:space="preserve">Viet Hoa grocery, opened by the Trinh family in the 1980s; exact year not found</t>
  </si>
  <si>
    <t xml:space="preserve">Taste of Argyle food festival started by Charlie Soo; Argyle Night Market from 2013</t>
  </si>
  <si>
    <t xml:space="preserve">Chinese pagoda added to Argyle CTA station canopy via Adopt-A-Station, sponsored by Charlie Soo and Aon; city sponsored Asia on Argyle sign on the CTA bridge 2013</t>
  </si>
  <si>
    <t xml:space="preserve">Asian American Small Business Association founded by Charlie Soo</t>
  </si>
  <si>
    <t xml:space="preserve">Argyle Shared Street opened 5 November 2016, three blocks Broadway to Sheridan, about 4.5 million dollars, reported as Chicago's first shared street</t>
  </si>
  <si>
    <t xml:space="preserve">Argyle Red Line station closed 2021; about 30 percent of Uptown storefronts closed per Chinese Mutual Aid Association (2025); at least nine businesses closed since the pandemic; undated early 2000s outflow of Vietnamese residents</t>
  </si>
  <si>
    <t xml:space="preserve">WARG DISP CHR SUN25 CHIL CHI16 MID</t>
  </si>
  <si>
    <t xml:space="preserve">Eden Center</t>
  </si>
  <si>
    <t xml:space="preserve">Falls Church</t>
  </si>
  <si>
    <t xml:space="preserve">VA</t>
  </si>
  <si>
    <t xml:space="preserve">Not found for Eden Center itself; predecessor Saigon Market, Clarendon, 1972; Good Fortune supermarket at Eden Center November 2014</t>
  </si>
  <si>
    <t xml:space="preserve">Annual Tet festival; earliest dated instance found February 2013</t>
  </si>
  <si>
    <t xml:space="preserve">Honorary Saigon Blvd designation for 6600 and 6700 blocks of Wilson Boulevard approved November 2024, signs unveiled 22 January 2025; clock tower expansion 1997; arch year not found</t>
  </si>
  <si>
    <t xml:space="preserve">Not found; Viet Place Collective advocacy group formed early 2022</t>
  </si>
  <si>
    <t xml:space="preserve">Saigon Blvd street signs at Eden Center and Wilson at Roosevelt; police substation at Eden Center 1997</t>
  </si>
  <si>
    <t xml:space="preserve">East End Small Area Plan revealed November 2021 and adopted June 2023 amid displacement fears; predecessor Clarendon cluster displaced after 1979 Metro opening with rents rising to 25 to 30 dollars per square foot</t>
  </si>
  <si>
    <t xml:space="preserve">WEDEN WLSA ARL24 FFX23</t>
  </si>
  <si>
    <t xml:space="preserve">Chinatown International District</t>
  </si>
  <si>
    <t xml:space="preserve">Seattle</t>
  </si>
  <si>
    <t xml:space="preserve">WA</t>
  </si>
  <si>
    <t xml:space="preserve">Chin Chun Hock's general store and hotel, late 1860s; Uwajimaya reported as the largest Asian grocery in the Pacific Northwest</t>
  </si>
  <si>
    <t xml:space="preserve">Chinatown Seafair Parade hosted by Greater Seattle Chinese Chamber of Commerce, first year not found; Dragon Fest and Night Market annual</t>
  </si>
  <si>
    <t xml:space="preserve">International Special Review District ordinance SMC 23.66.302; National Register listing 1986; Historic Chinatown Gate unveiled 9 February 2008</t>
  </si>
  <si>
    <t xml:space="preserve">Chinatown International District Business Improvement Area</t>
  </si>
  <si>
    <t xml:space="preserve">Bilingual street signs in Chinatown and Japantown 2013; Vietnamese signs in Little Saigon August 2016</t>
  </si>
  <si>
    <t xml:space="preserve">Interstate 5 construction in the 1960s divided the district and eliminated businesses; demonstration at Kingdome groundbreaking 2 November 1972; listed among America's 11 Most Endangered Historic Places 2023</t>
  </si>
  <si>
    <t xml:space="preserve">WCID NPS SEATTLE CIDBIA</t>
  </si>
  <si>
    <t xml:space="preserve">Koreatown</t>
  </si>
  <si>
    <t xml:space="preserve">Los Angeles</t>
  </si>
  <si>
    <t xml:space="preserve">Olympic Market, Hi Duk Lee, Olympic and Normandie</t>
  </si>
  <si>
    <t xml:space="preserve">Los Angeles Korean Festival and parade, LA Korean Festival Foundation</t>
  </si>
  <si>
    <t xml:space="preserve">Official designation by the City of Los Angeles 1980; first Koreatown sign 1982; special graphics district late 2008</t>
  </si>
  <si>
    <t xml:space="preserve">LA Korean Festival Foundation (festival body); chamber founding year not found</t>
  </si>
  <si>
    <t xml:space="preserve">Koreatown signs near the 10 freeway and Normandie Avenue</t>
  </si>
  <si>
    <t xml:space="preserve">1992 riots: 50 million dollars of damage, half on Korean owned businesses (destruction, not rent); KIWA and UCLA Labor Center 2023 report on housing pressure</t>
  </si>
  <si>
    <t xml:space="preserve">WKT LAT USC23 LAPL</t>
  </si>
  <si>
    <t xml:space="preserve">Little Saigon (Story Road)</t>
  </si>
  <si>
    <t xml:space="preserve">San Jose</t>
  </si>
  <si>
    <t xml:space="preserve">Lion Market, converted from a former Safeway, reported as the largest Asian supermarket in Northern California at the time</t>
  </si>
  <si>
    <t xml:space="preserve">Annual Tet celebrations at Grand Century Mall; first year not found</t>
  </si>
  <si>
    <t xml:space="preserve">Council rescinds Saigon Business District name 4 March 2008 (11 to 1) after November 2007 8 to 3 vote; Little Saigon recognized</t>
  </si>
  <si>
    <t xml:space="preserve">Not found</t>
  </si>
  <si>
    <t xml:space="preserve">WLION WLSSJ CBSSF</t>
  </si>
  <si>
    <t xml:space="preserve">NMB AsiaTown (this map)</t>
  </si>
  <si>
    <t xml:space="preserve">North Miami Beach</t>
  </si>
  <si>
    <t xml:space="preserve">organic (this map)</t>
  </si>
  <si>
    <t xml:space="preserve">Chung Hing Oriental Mart, county receipt 1 January 1991 (Thai House II 1982 and House of Chang 1988 precede it as kitchens)</t>
  </si>
  <si>
    <t xml:space="preserve">NMB Asian Night Market, 20 to 21 December 2025 (a city AAPI Family Fun Day in May 2024 precedes it)</t>
  </si>
  <si>
    <t xml:space="preserve">Reported designation of North Miami Beach Boulevard as Chinatown by the county and the city, 1 July 2015; instrument not found, no gateway or signage followed</t>
  </si>
  <si>
    <t xml:space="preserve">163rd Street Crosswalk at West Dixie Highway, listed as completed by the CRA (completion date not stated; placed at the 2020 plan year); complete street concept in scope from October 2024</t>
  </si>
  <si>
    <t xml:space="preserve">Not found in the record</t>
  </si>
  <si>
    <t xml:space="preserve">Chinatown Cultural Arts and Innovation District</t>
  </si>
  <si>
    <t xml:space="preserve">North Miami</t>
  </si>
  <si>
    <t xml:space="preserve">manufactured</t>
  </si>
  <si>
    <t xml:space="preserve">None</t>
  </si>
  <si>
    <t xml:space="preserve">Resolution 2016-20 approved 23 February 2016, 16 blocks of NW 7th Avenue from NW 119th to NW 135th Street, proposed by Councilman Alix Desulme; gateway arch announced for 2019 groundbreaking</t>
  </si>
  <si>
    <t xml:space="preserve">Road diet completed and palm planting planned (year not given); 1 million dollar facade and streetscape grant February 2025 without Chinatown reference</t>
  </si>
  <si>
    <t xml:space="preserve">Sunkist Grove neighborhood opposition 2017; residents argue local Black businesses could suffer; Chinese investors withdraw and district rebranded as Asian and Caribbean</t>
  </si>
  <si>
    <t xml:space="preserve">NMCHT ICMA TRD17C MT17 LUYI MT25</t>
  </si>
  <si>
    <t xml:space="preserve">Chinese Cultural Center</t>
  </si>
  <si>
    <t xml:space="preserve">Phoenix</t>
  </si>
  <si>
    <t xml:space="preserve">AZ</t>
  </si>
  <si>
    <t xml:space="preserve">99 Ranch Market (anchor tenant placed by developer)</t>
  </si>
  <si>
    <t xml:space="preserve">Opening ceremony December 1998 with fireworks and lion dancers</t>
  </si>
  <si>
    <t xml:space="preserve">None by city; developer built Chinese roof and gardens</t>
  </si>
  <si>
    <t xml:space="preserve">COFCO sells June 2017 for 10.5 million dollars to True North for office conversion; 16,000 petition signatures, weekly protests, six lawsuits; roof removed and gardens leveled by 2022</t>
  </si>
  <si>
    <t xml:space="preserve">WPHX CRONK</t>
  </si>
  <si>
    <t xml:space="preserve">Chinatown (Cass and Peterboro relocation)</t>
  </si>
  <si>
    <t xml:space="preserve">Detroit</t>
  </si>
  <si>
    <t xml:space="preserve">MI</t>
  </si>
  <si>
    <t xml:space="preserve">Detroit Housing Commission designates original Chinatown for urban renewal 1961; International Village concept fails; Cass and Peterboro chosen for relocated Chinatown in the early 1960s; Chinatown road marker and pagoda remain</t>
  </si>
  <si>
    <t xml:space="preserve">On Leong Chinese Merchants Association establishes Chinatown at Third and Porter (original district)</t>
  </si>
  <si>
    <t xml:space="preserve">Urban renewal demolition of original Chinatown; relocated district declines; Chung's closes 2000 after 40 years; revival from 2023 with 3.5 million dollar Chung's restoration</t>
  </si>
  <si>
    <t xml:space="preserve">METRO WDET DHS AXD</t>
  </si>
  <si>
    <t xml:space="preserve">New Chinatown proposal (Charles Street and North Avenue)</t>
  </si>
  <si>
    <t xml:space="preserve">Baltimore</t>
  </si>
  <si>
    <t xml:space="preserve">MD</t>
  </si>
  <si>
    <t xml:space="preserve">Asian grocery proposed by Tony Cheng, not built</t>
  </si>
  <si>
    <t xml:space="preserve">Charm City Night Market, fall 2018, at the historic Park Avenue site, reported as the first Asian celebration of the area</t>
  </si>
  <si>
    <t xml:space="preserve">None for Station North; Park Avenue Chinatown Historic District listed on National Register 4 March 2024</t>
  </si>
  <si>
    <t xml:space="preserve">Chinatown Collective (Park Avenue revival, 2018); no Station North association found</t>
  </si>
  <si>
    <t xml:space="preserve">Not found for the proposal; original Park Avenue Chinatown in decline by the 1970s as residents moved to suburbs</t>
  </si>
  <si>
    <t xml:space="preserve">TDR08 BMAG19 WBAL</t>
  </si>
  <si>
    <t xml:space="preserve">Chinatown (Spring Mountain Road)</t>
  </si>
  <si>
    <t xml:space="preserve">Las Vegas</t>
  </si>
  <si>
    <t xml:space="preserve">NV</t>
  </si>
  <si>
    <t xml:space="preserve">Chinatown Plaza opened February 1995 by James Chih-Cheng Chen, reported by the developer as America's first master-planned Chinatown (counterexample: manufactured district that took)</t>
  </si>
  <si>
    <t xml:space="preserve">Clark County designates Asian Pacific American Cultural Center 7 May 1996; Governor Kenny Guinn designates three mile Spring Mountain corridor as Chinatown October 1999</t>
  </si>
  <si>
    <t xml:space="preserve">Clark County Spring Mountain Corridor Redevelopment Plan launched June 2024</t>
  </si>
  <si>
    <t xml:space="preserve">WLV COSTAR24</t>
  </si>
  <si>
    <t xml:space="preserve">Median, organic districts (rows 2 to 10)</t>
  </si>
  <si>
    <t xml:space="preserve">Districts with both years</t>
  </si>
  <si>
    <t xml:space="preserve">NMB AsiaTown interval (row 11)</t>
  </si>
  <si>
    <t xml:space="preserve">These figures describe the dated milestones in this selected comparison record, not a universal sequence or forecast. Districts differ in era, migration history, municipal structure, scale, source availability and the meaning of each milestone; not found means not found in this research pass. Comparison set: the nine organic districts above. Intervals are years from the anchor grocer to each milestone; medians use only districts with both years. A blank cell means the milestone is not found in the record; no year is estimated. Manufactured districts are listed below the NMB row and excluded from the medians.</t>
  </si>
  <si>
    <t xml:space="preserve">Market</t>
  </si>
  <si>
    <t xml:space="preserve">Dates</t>
  </si>
  <si>
    <t xml:space="preserve">Home ZIP</t>
  </si>
  <si>
    <t xml:space="preserve">Visits</t>
  </si>
  <si>
    <t xml:space="preserve">Share of market visits (%)</t>
  </si>
  <si>
    <t xml:space="preserve">Miles from site</t>
  </si>
  <si>
    <t xml:space="preserve">At both markets</t>
  </si>
  <si>
    <t xml:space="preserve">December market</t>
  </si>
  <si>
    <t xml:space="preserve">20 and 21 December 2025</t>
  </si>
  <si>
    <t xml:space="preserve">33162</t>
  </si>
  <si>
    <t xml:space="preserve">yes</t>
  </si>
  <si>
    <t xml:space="preserve">33179</t>
  </si>
  <si>
    <t xml:space="preserve">33161</t>
  </si>
  <si>
    <t xml:space="preserve">33138</t>
  </si>
  <si>
    <t xml:space="preserve">33181</t>
  </si>
  <si>
    <t xml:space="preserve">33311</t>
  </si>
  <si>
    <t xml:space="preserve">33025</t>
  </si>
  <si>
    <t xml:space="preserve">33023</t>
  </si>
  <si>
    <t xml:space="preserve">32837</t>
  </si>
  <si>
    <t xml:space="preserve">33160</t>
  </si>
  <si>
    <t xml:space="preserve">32821</t>
  </si>
  <si>
    <t xml:space="preserve">33150</t>
  </si>
  <si>
    <t xml:space="preserve">33020</t>
  </si>
  <si>
    <t xml:space="preserve">33404</t>
  </si>
  <si>
    <t xml:space="preserve">33009</t>
  </si>
  <si>
    <t xml:space="preserve">33015</t>
  </si>
  <si>
    <t xml:space="preserve">33169</t>
  </si>
  <si>
    <t xml:space="preserve">33183</t>
  </si>
  <si>
    <t xml:space="preserve">33168</t>
  </si>
  <si>
    <t xml:space="preserve">33434</t>
  </si>
  <si>
    <t xml:space="preserve">33709</t>
  </si>
  <si>
    <t xml:space="preserve">34690</t>
  </si>
  <si>
    <t xml:space="preserve">33054</t>
  </si>
  <si>
    <t xml:space="preserve">32612</t>
  </si>
  <si>
    <t xml:space="preserve">33166</t>
  </si>
  <si>
    <t xml:space="preserve">34221</t>
  </si>
  <si>
    <t xml:space="preserve">33014</t>
  </si>
  <si>
    <t xml:space="preserve">33175</t>
  </si>
  <si>
    <t xml:space="preserve">19121</t>
  </si>
  <si>
    <t xml:space="preserve">33069</t>
  </si>
  <si>
    <t xml:space="preserve">33594</t>
  </si>
  <si>
    <t xml:space="preserve">33319</t>
  </si>
  <si>
    <t xml:space="preserve">33317</t>
  </si>
  <si>
    <t xml:space="preserve">33328</t>
  </si>
  <si>
    <t xml:space="preserve">33024</t>
  </si>
  <si>
    <t xml:space="preserve">33056</t>
  </si>
  <si>
    <t xml:space="preserve">29316</t>
  </si>
  <si>
    <t xml:space="preserve">33071</t>
  </si>
  <si>
    <t xml:space="preserve">33019</t>
  </si>
  <si>
    <t xml:space="preserve">33178</t>
  </si>
  <si>
    <t xml:space="preserve">33486</t>
  </si>
  <si>
    <t xml:space="preserve">33147</t>
  </si>
  <si>
    <t xml:space="preserve">33177</t>
  </si>
  <si>
    <t xml:space="preserve">33309</t>
  </si>
  <si>
    <t xml:space="preserve">33027</t>
  </si>
  <si>
    <t xml:space="preserve">89044</t>
  </si>
  <si>
    <t xml:space="preserve">33407</t>
  </si>
  <si>
    <t xml:space="preserve">33055</t>
  </si>
  <si>
    <t xml:space="preserve">80122</t>
  </si>
  <si>
    <t xml:space="preserve">29063</t>
  </si>
  <si>
    <t xml:space="preserve">33034</t>
  </si>
  <si>
    <t xml:space="preserve">33028</t>
  </si>
  <si>
    <t xml:space="preserve">33035</t>
  </si>
  <si>
    <t xml:space="preserve">33167</t>
  </si>
  <si>
    <t xml:space="preserve">33908</t>
  </si>
  <si>
    <t xml:space="preserve">33324</t>
  </si>
  <si>
    <t xml:space="preserve">34747</t>
  </si>
  <si>
    <t xml:space="preserve">33414</t>
  </si>
  <si>
    <t xml:space="preserve">32817</t>
  </si>
  <si>
    <t xml:space="preserve">34652</t>
  </si>
  <si>
    <t xml:space="preserve">33498</t>
  </si>
  <si>
    <t xml:space="preserve">32607</t>
  </si>
  <si>
    <t xml:space="preserve">33029</t>
  </si>
  <si>
    <t xml:space="preserve">33026</t>
  </si>
  <si>
    <t xml:space="preserve">36830</t>
  </si>
  <si>
    <t xml:space="preserve">47906</t>
  </si>
  <si>
    <t xml:space="preserve">33186</t>
  </si>
  <si>
    <t xml:space="preserve">32304</t>
  </si>
  <si>
    <t xml:space="preserve">33467</t>
  </si>
  <si>
    <t xml:space="preserve">33326</t>
  </si>
  <si>
    <t xml:space="preserve">May market</t>
  </si>
  <si>
    <t xml:space="preserve">16 and 17 May 2026</t>
  </si>
  <si>
    <t xml:space="preserve">33141</t>
  </si>
  <si>
    <t xml:space="preserve">33510</t>
  </si>
  <si>
    <t xml:space="preserve">33180</t>
  </si>
  <si>
    <t xml:space="preserve">33314</t>
  </si>
  <si>
    <t xml:space="preserve">33145</t>
  </si>
  <si>
    <t xml:space="preserve">33068</t>
  </si>
  <si>
    <t xml:space="preserve">33125</t>
  </si>
  <si>
    <t xml:space="preserve">33313</t>
  </si>
  <si>
    <t xml:space="preserve">33126</t>
  </si>
  <si>
    <t xml:space="preserve">33321</t>
  </si>
  <si>
    <t xml:space="preserve">33351</t>
  </si>
  <si>
    <t xml:space="preserve">33137</t>
  </si>
  <si>
    <t xml:space="preserve">33136</t>
  </si>
  <si>
    <t xml:space="preserve">33312</t>
  </si>
  <si>
    <t xml:space="preserve">33428</t>
  </si>
  <si>
    <t xml:space="preserve">33063</t>
  </si>
  <si>
    <t xml:space="preserve">33010</t>
  </si>
  <si>
    <t xml:space="preserve">33635</t>
  </si>
  <si>
    <t xml:space="preserve">33032</t>
  </si>
  <si>
    <t xml:space="preserve">33154</t>
  </si>
  <si>
    <t xml:space="preserve">33405</t>
  </si>
  <si>
    <t xml:space="preserve">33301</t>
  </si>
  <si>
    <t xml:space="preserve">33185</t>
  </si>
  <si>
    <t xml:space="preserve">32835</t>
  </si>
  <si>
    <t xml:space="preserve">33322</t>
  </si>
  <si>
    <t xml:space="preserve">33067</t>
  </si>
  <si>
    <t xml:space="preserve">33018</t>
  </si>
  <si>
    <t xml:space="preserve">33331</t>
  </si>
  <si>
    <t xml:space="preserve">33966</t>
  </si>
  <si>
    <t xml:space="preserve">33184</t>
  </si>
  <si>
    <t xml:space="preserve">32117</t>
  </si>
  <si>
    <t xml:space="preserve">33013</t>
  </si>
  <si>
    <t xml:space="preserve">33174</t>
  </si>
  <si>
    <t xml:space="preserve">33021</t>
  </si>
  <si>
    <t xml:space="preserve">33441</t>
  </si>
  <si>
    <t xml:space="preserve">33952</t>
  </si>
  <si>
    <t xml:space="preserve">33332</t>
  </si>
  <si>
    <t xml:space="preserve">33323</t>
  </si>
  <si>
    <t xml:space="preserve">33033</t>
  </si>
  <si>
    <t xml:space="preserve">33913</t>
  </si>
  <si>
    <t xml:space="preserve">Summary, computed from the rows above</t>
  </si>
  <si>
    <t xml:space="preserve">Total visits</t>
  </si>
  <si>
    <t xml:space="preserve">Home ZIPs</t>
  </si>
  <si>
    <t xml:space="preserve">Visits from within 5 miles (%)</t>
  </si>
  <si>
    <t xml:space="preserve">Visits from within 75 miles (%)</t>
  </si>
  <si>
    <t xml:space="preserve">ZIPs at both markets</t>
  </si>
  <si>
    <t xml:space="preserve">Saturday and Sunday visits (provider, rounded)</t>
  </si>
  <si>
    <t xml:space="preserve">2,300 and 2,000</t>
  </si>
  <si>
    <t xml:space="preserve">2,400 and 1,700</t>
  </si>
  <si>
    <t xml:space="preserve">Peak hour</t>
  </si>
  <si>
    <t xml:space="preserve">6 pm</t>
  </si>
  <si>
    <t xml:space="preserve">7 pm</t>
  </si>
  <si>
    <t xml:space="preserve">Hourly visit index, both days combined, rounded by the provider</t>
  </si>
  <si>
    <t xml:space="preserve">2 pm</t>
  </si>
  <si>
    <t xml:space="preserve">3 pm</t>
  </si>
  <si>
    <t xml:space="preserve">4 pm</t>
  </si>
  <si>
    <t xml:space="preserve">5 pm</t>
  </si>
  <si>
    <t xml:space="preserve">8 pm</t>
  </si>
  <si>
    <t xml:space="preserve">9 pm</t>
  </si>
  <si>
    <t xml:space="preserve">Source: Placer.ai visitor origin and hourly visit export for the NMB Asian Night Market at Mishcon Athletic Field, 20 to 21 December 2025 and 16 to 17 May 2026, 2 pm to 10 pm window, home origins at ZIP level, Street Economics® license (published with this site as catchment.json) [SEPL]. Home locations are obfuscated by the provider and represent ZIP level origin, not addresses. A far travel tail is counted in the totals.</t>
  </si>
  <si>
    <t xml:space="preserve">Id</t>
  </si>
  <si>
    <t xml:space="preserve">Tier</t>
  </si>
  <si>
    <t xml:space="preserve">buhi-sfa</t>
  </si>
  <si>
    <t xml:space="preserve">Southern Foodways Alliance, Meet Harold Shinn, interview 3 April 2010</t>
  </si>
  <si>
    <t xml:space="preserve">academic</t>
  </si>
  <si>
    <t xml:space="preserve">https://artsandculture.google.com/story/meet-harold-shinn-owner-of-buford-highway-farmers-market-southern-foodways-alliance/ngVRtNqtgnAqIQ?hl=en</t>
  </si>
  <si>
    <t xml:space="preserve">buhi-wiki</t>
  </si>
  <si>
    <t xml:space="preserve">Wikipedia, Buford Highway</t>
  </si>
  <si>
    <t xml:space="preserve">reference</t>
  </si>
  <si>
    <t xml:space="preserve">https://en.wikipedia.org/wiki/Buford_Highway</t>
  </si>
  <si>
    <t xml:space="preserve">buhi-dekalb</t>
  </si>
  <si>
    <t xml:space="preserve">DeKalb History Center, Buford Highway, Signs of Diversity</t>
  </si>
  <si>
    <t xml:space="preserve">https://dekalbhistory.org/blog-posts/buford-highway-signs-of-diversity/</t>
  </si>
  <si>
    <t xml:space="preserve">buhi-fordham</t>
  </si>
  <si>
    <t xml:space="preserve">Fordham University, The Crucible of Chamblee part II</t>
  </si>
  <si>
    <t xml:space="preserve">https://ufci2019.ace.fordham.edu/geography/chamblee-part-2/</t>
  </si>
  <si>
    <t xml:space="preserve">buhi-rda-chinatown</t>
  </si>
  <si>
    <t xml:space="preserve">Rough Draft Atlanta, 11 August 2026, Atlanta Chinatown revival</t>
  </si>
  <si>
    <t xml:space="preserve">press</t>
  </si>
  <si>
    <t xml:space="preserve">https://roughdraftatlanta.com/2026/08/11/atlanta-chinatown-mall-chamblee-revitalization-renovation/</t>
  </si>
  <si>
    <t xml:space="preserve">buhi-cbs</t>
  </si>
  <si>
    <t xml:space="preserve">CBS Atlanta, 17 February 2026, Lunar New Year festival nearly 40 years</t>
  </si>
  <si>
    <t xml:space="preserve">https://www.cbsnews.com/atlanta/news/lunar-new-year-festival-returns-to-buford-highway-marking-nearly-40-years-of-tradition/</t>
  </si>
  <si>
    <t xml:space="preserve">buhi-rda-2015</t>
  </si>
  <si>
    <t xml:space="preserve">Rough Draft Atlanta, 13 November 2015, We Love BuHi</t>
  </si>
  <si>
    <t xml:space="preserve">https://roughdraftatlanta.com/2015/11/13/we-love-buhi-aims-to-promote-protect-buford-corridor/</t>
  </si>
  <si>
    <t xml:space="preserve">buhi-saporta</t>
  </si>
  <si>
    <t xml:space="preserve">SaportaReport, 14 October 2018, Chamblee Doraville CID</t>
  </si>
  <si>
    <t xml:space="preserve">https://saportareport.com/planned-chamblee-doraville-cid-to-create-sense-of-place-urgency-for-improvements/</t>
  </si>
  <si>
    <t xml:space="preserve">buhi-streetsblog</t>
  </si>
  <si>
    <t xml:space="preserve">Streetsblog USA, 21 September 2017</t>
  </si>
  <si>
    <t xml:space="preserve">https://usa.streetsblog.org/2017/09/21/the-campaign-to-fix-atlantas-most-dangerous-street-and-preserve-its-immigrant-cultures</t>
  </si>
  <si>
    <t xml:space="preserve">buhi-brookhaven</t>
  </si>
  <si>
    <t xml:space="preserve">City of Brookhaven, Buford Highway Streetscape Project</t>
  </si>
  <si>
    <t xml:space="preserve">official</t>
  </si>
  <si>
    <t xml:space="preserve">https://www.brookhavenga.gov/524/Buford-Highway-Streetscape-Project---fro</t>
  </si>
  <si>
    <t xml:space="preserve">buhi-wabe</t>
  </si>
  <si>
    <t xml:space="preserve">WABE, 3 February 2023, Doraville federal funding</t>
  </si>
  <si>
    <t xml:space="preserve">https://www.wabe.org/doraville-receives-federal-funding-for-pedestrian-safety-along-buford-highway/</t>
  </si>
  <si>
    <t xml:space="preserve">buhi-rda-2017</t>
  </si>
  <si>
    <t xml:space="preserve">Rough Draft Atlanta, 27 October 2017, gentrification</t>
  </si>
  <si>
    <t xml:space="preserve">https://roughdraftatlanta.com/2017/10/27/mayor-city-struggling-response-buford-highway-gentrification/</t>
  </si>
  <si>
    <t xml:space="preserve">buhi-ajc-2018</t>
  </si>
  <si>
    <t xml:space="preserve">AJC, 2 March 2018, development threatens immigrant corridor</t>
  </si>
  <si>
    <t xml:space="preserve">https://www.ajc.com/news/buford-highway-development-threatens-atlanta-immigrant-corridor/3lUqpii1fM5GfVRPUUYrpJ/</t>
  </si>
  <si>
    <t xml:space="preserve">buhi-rda-2018</t>
  </si>
  <si>
    <t xml:space="preserve">Rough Draft Atlanta, 13 May 2018, housing coalition</t>
  </si>
  <si>
    <t xml:space="preserve">https://roughdraftatlanta.com/2018/05/13/coalition-forms-to-address-affordable-housing-on-buford-highway/</t>
  </si>
  <si>
    <t xml:space="preserve">hou-houstonia-2025</t>
  </si>
  <si>
    <t xml:space="preserve">Houstonia, November 2025, Is It Houston's Chinatown or Asiatown</t>
  </si>
  <si>
    <t xml:space="preserve">https://www.houstoniamag.com/news-and-city-life/2025/11/houston-bellaire-boulevard-asiatown-chinatown</t>
  </si>
  <si>
    <t xml:space="preserve">hou-houstonia-2023</t>
  </si>
  <si>
    <t xml:space="preserve">Houstonia, May 2023, The Story of Asiatown Is Very Houston</t>
  </si>
  <si>
    <t xml:space="preserve">https://www.houstoniamag.com/news-and-city-life/2023/05/houston-asiatown-chinatown-history</t>
  </si>
  <si>
    <t xml:space="preserve">hou-wiki</t>
  </si>
  <si>
    <t xml:space="preserve">Wikipedia, Chinatown, Houston</t>
  </si>
  <si>
    <t xml:space="preserve">https://en.wikipedia.org/wiki/Chinatown,_Houston</t>
  </si>
  <si>
    <t xml:space="preserve">hou-chron-asiatown</t>
  </si>
  <si>
    <t xml:space="preserve">Houston Chronicle, Houston's Chinatown blossoms into Asia Town</t>
  </si>
  <si>
    <t xml:space="preserve">https://www.chron.com/news/houston-texas/article/Houston-s-Chinatown-blossoms-into-Asia-Town-1805599.php</t>
  </si>
  <si>
    <t xml:space="preserve">hou-chron-signs</t>
  </si>
  <si>
    <t xml:space="preserve">Houston Chronicle, Bayou City History, foreign language street signs</t>
  </si>
  <si>
    <t xml:space="preserve">https://www.houstonchronicle.com/news/houston-texas/bayou-city-history/article/foreign-language-street-signs-17175663.php</t>
  </si>
  <si>
    <t xml:space="preserve">hou-swmd</t>
  </si>
  <si>
    <t xml:space="preserve">Wikipedia, Southwest Management District</t>
  </si>
  <si>
    <t xml:space="preserve">https://en.wikipedia.org/wiki/Southwest_Management_District</t>
  </si>
  <si>
    <t xml:space="preserve">hou-hb3526</t>
  </si>
  <si>
    <t xml:space="preserve">Texas Legislature, H.B. 3526, 79th Regular Session</t>
  </si>
  <si>
    <t xml:space="preserve">https://capitol.texas.gov/tlodocs/79R/billtext/html/HB03526F.HTM</t>
  </si>
  <si>
    <t xml:space="preserve">hou-imd</t>
  </si>
  <si>
    <t xml:space="preserve">Wikipedia, International District (Greater Houston)</t>
  </si>
  <si>
    <t xml:space="preserve">https://en.wikipedia.org/wiki/International_District_(Greater_Houston)</t>
  </si>
  <si>
    <t xml:space="preserve">hou-lunarfest</t>
  </si>
  <si>
    <t xml:space="preserve">Texas Lunar Festival</t>
  </si>
  <si>
    <t xml:space="preserve">https://texaslunarfest.net/</t>
  </si>
  <si>
    <t xml:space="preserve">hou-ccc</t>
  </si>
  <si>
    <t xml:space="preserve">Chinese Community Center, 2024 Lunar New Year Festival</t>
  </si>
  <si>
    <t xml:space="preserve">https://ccchouston.org/2024lunarnewyear/</t>
  </si>
  <si>
    <t xml:space="preserve">hou-chron-i45</t>
  </si>
  <si>
    <t xml:space="preserve">Houston Chronicle, Houston's first Chinatown to disappear if I-45 project moves forward</t>
  </si>
  <si>
    <t xml:space="preserve">https://www.houstonchronicle.com/news/houston-texas/houston/article/Houston-original-Chinatown-to-disappear-I-45-17349913.php</t>
  </si>
  <si>
    <t xml:space="preserve">m50-click</t>
  </si>
  <si>
    <t xml:space="preserve">ClickOrlando, 5 May 2022</t>
  </si>
  <si>
    <t xml:space="preserve">https://www.clickorlando.com/news/local/2022/05/05/how-orlandos-mills-50-district-turning-to-a-thriving-asian-american-community/</t>
  </si>
  <si>
    <t xml:space="preserve">m50-cp-history</t>
  </si>
  <si>
    <t xml:space="preserve">The Community Paper, 25 February 2020, Little Vietnam</t>
  </si>
  <si>
    <t xml:space="preserve">https://www.yourcommunitypaper.com/articles/little-vietnam-a-brief-history-of-vietnamese-restaurants-in-mills-50/</t>
  </si>
  <si>
    <t xml:space="preserve">m50-cp-meta</t>
  </si>
  <si>
    <t xml:space="preserve">The Community Paper, The metamorphosis of Mills 50</t>
  </si>
  <si>
    <t xml:space="preserve">https://www.yourcommunitypaper.com/articles/the-metamorphosis-of-mills-50/</t>
  </si>
  <si>
    <t xml:space="preserve">m50-history-center</t>
  </si>
  <si>
    <t xml:space="preserve">Orange County Regional History Center, Roots of Orlando's Vietnamese Community</t>
  </si>
  <si>
    <t xml:space="preserve">https://www.thehistorycenter.org/vietnam/</t>
  </si>
  <si>
    <t xml:space="preserve">m50-asiatrend</t>
  </si>
  <si>
    <t xml:space="preserve">Asia Trend, 14 January 2026, 14th annual Dragon Parade</t>
  </si>
  <si>
    <t xml:space="preserve">https://asiatrend.org/connection/central-floridas-14th-annual-dragon-parade-lunar-new-year-festival-returns/</t>
  </si>
  <si>
    <t xml:space="preserve">m50-wiki</t>
  </si>
  <si>
    <t xml:space="preserve">Wikipedia, Mills 50 (Orlando)</t>
  </si>
  <si>
    <t xml:space="preserve">https://en.wikipedia.org/wiki/Mills_50_(Orlando)</t>
  </si>
  <si>
    <t xml:space="preserve">m50-city-crosswalk</t>
  </si>
  <si>
    <t xml:space="preserve">City of Orlando, Mills 50 Crosswalk Improvements at Canton Street</t>
  </si>
  <si>
    <t xml:space="preserve">https://www.orlando.gov/Building-Development/City-Projects/Mills-50-Crosswalk-Improvements</t>
  </si>
  <si>
    <t xml:space="preserve">m50-wftv</t>
  </si>
  <si>
    <t xml:space="preserve">WFTV, 2 February 2023, Mills 50 retail property eyed for redevelopment</t>
  </si>
  <si>
    <t xml:space="preserve">https://www.wftv.com/news/local/mills-50-retail-property-eyed-redevelopment/6F56JKOGKNHVJB7GGL7YZ7MQQ4/</t>
  </si>
  <si>
    <t xml:space="preserve">m50-tastychomps</t>
  </si>
  <si>
    <t xml:space="preserve">Tasty Chomps, November 2025, Little Saigon to close</t>
  </si>
  <si>
    <t xml:space="preserve">https://tastychomps.com/2025/11/little-saigon-in-orlandos-mills-50-to-close-this-december-2025-owners-to-retire.html</t>
  </si>
  <si>
    <t xml:space="preserve">ls-wiki</t>
  </si>
  <si>
    <t xml:space="preserve">Wikipedia, Little Saigon, Orange County</t>
  </si>
  <si>
    <t xml:space="preserve">https://en.wikipedia.org/wiki/Little_Saigon,_Orange_County</t>
  </si>
  <si>
    <t xml:space="preserve">ls-ocr-2015</t>
  </si>
  <si>
    <t xml:space="preserve">OC Register, 30 April 2015, via UC Irvine Viet Stories</t>
  </si>
  <si>
    <t xml:space="preserve">https://sites.uci.edu/vaohp/2015/04/30/why-westminster-eleven-reasons-the-vietnamese-came-to-little-saigon-and-why-they-stayed/</t>
  </si>
  <si>
    <t xml:space="preserve">ls-pbs</t>
  </si>
  <si>
    <t xml:space="preserve">PBS SoCal, Little Saigon Turns 25</t>
  </si>
  <si>
    <t xml:space="preserve">https://www.pbssocal.org/socal-focus/opportunity-empowerment-growth-orange-countys-little-saigon-turns-25</t>
  </si>
  <si>
    <t xml:space="preserve">ls-voc</t>
  </si>
  <si>
    <t xml:space="preserve">Voice of OC, July 2025, archway</t>
  </si>
  <si>
    <t xml:space="preserve">https://voiceofoc.org/2025/07/will-little-saigon-finally-get-an-archway-as-businesses-reel-from-ice-raids/</t>
  </si>
  <si>
    <t xml:space="preserve">ls-acr71</t>
  </si>
  <si>
    <t xml:space="preserve">California Legislature, ACR 71 Little Saigon Freeway</t>
  </si>
  <si>
    <t xml:space="preserve">https://leginfo.legislature.ca.gov/faces/billTextClient.xhtml?bill_id=202320240ACR71</t>
  </si>
  <si>
    <t xml:space="preserve">ls-santaana</t>
  </si>
  <si>
    <t xml:space="preserve">City of Santa Ana, 50 years of business growth in Little Saigon</t>
  </si>
  <si>
    <t xml:space="preserve">https://santa-ana.gov/vietnamese-american-community-marks-50-years-of-business-growth-and-resilience-in-little-saigon</t>
  </si>
  <si>
    <t xml:space="preserve">ls-bisnow</t>
  </si>
  <si>
    <t xml:space="preserve">Bisnow, July 2018, Bolsa Row approved</t>
  </si>
  <si>
    <t xml:space="preserve">https://www.bisnow.com/orange-county/news/mixed-use/little-saigon-mixed-use-development-approved-by-westminster-city-council-in-orange-county-90960</t>
  </si>
  <si>
    <t xml:space="preserve">ls-westminster</t>
  </si>
  <si>
    <t xml:space="preserve">City of Westminster, 2 April 2026, Little Saigon Streetscape Feasibility Study</t>
  </si>
  <si>
    <t xml:space="preserve">https://www.westminster-ca.gov/Home/Components/News/News/1047/</t>
  </si>
  <si>
    <t xml:space="preserve">ls-agm</t>
  </si>
  <si>
    <t xml:space="preserve">Wikipedia, Asian Garden Mall</t>
  </si>
  <si>
    <t xml:space="preserve">https://en.wikipedia.org/wiki/Asian_Garden_Mall</t>
  </si>
  <si>
    <t xml:space="preserve">arg-wiki</t>
  </si>
  <si>
    <t xml:space="preserve">Wikipedia, Argyle Street (Chicago)</t>
  </si>
  <si>
    <t xml:space="preserve">https://en.wikipedia.org/wiki/Argyle_Street_(Chicago)</t>
  </si>
  <si>
    <t xml:space="preserve">arg-displacements</t>
  </si>
  <si>
    <t xml:space="preserve">Dis/Placements, Asia on Argyle</t>
  </si>
  <si>
    <t xml:space="preserve">https://dis-placements.com/asia-on-argyle</t>
  </si>
  <si>
    <t xml:space="preserve">arg-reporter</t>
  </si>
  <si>
    <t xml:space="preserve">The Chicago Reporter, Uptown and Argyle</t>
  </si>
  <si>
    <t xml:space="preserve">https://www.chicagoreporter.com/chicago-through-photos-uptown-and-argyle/</t>
  </si>
  <si>
    <t xml:space="preserve">arg-chicagol</t>
  </si>
  <si>
    <t xml:space="preserve">Chicago-L.org, Argyle station</t>
  </si>
  <si>
    <t xml:space="preserve">https://www.chicago-l.org/stations/argyle.html</t>
  </si>
  <si>
    <t xml:space="preserve">arg-city-2016</t>
  </si>
  <si>
    <t xml:space="preserve">City of Chicago, 5 November 2016, Mayor Emanuel opens Argyle Shared Street</t>
  </si>
  <si>
    <t xml:space="preserve">https://www.chicago.gov/city/en/depts/mayor/press_room/press_releases/2016/november/Argyle-Shared-Street.html</t>
  </si>
  <si>
    <t xml:space="preserve">arg-suntimes</t>
  </si>
  <si>
    <t xml:space="preserve">Chicago Sun-Times, 15 July 2025, Argyle Night Market</t>
  </si>
  <si>
    <t xml:space="preserve">https://chicago.suntimes.com/money/2025/07/15/argyle-night-market-uptown-red-line-station-reopening</t>
  </si>
  <si>
    <t xml:space="preserve">arg-midstory</t>
  </si>
  <si>
    <t xml:space="preserve">Midstory, Rejuvenating an Aging Asia on Argyle</t>
  </si>
  <si>
    <t xml:space="preserve">https://www.midstory.org/rejuvenating-an-aging-asia-on-argyle-in-chicago/</t>
  </si>
  <si>
    <t xml:space="preserve">eden-wiki</t>
  </si>
  <si>
    <t xml:space="preserve">Wikipedia, Eden Center</t>
  </si>
  <si>
    <t xml:space="preserve">https://en.wikipedia.org/wiki/Eden_Center</t>
  </si>
  <si>
    <t xml:space="preserve">eden-clarendon</t>
  </si>
  <si>
    <t xml:space="preserve">Wikipedia, Little Saigon, Arlington, Virginia</t>
  </si>
  <si>
    <t xml:space="preserve">https://en.wikipedia.org/wiki/Little_Saigon,_Arlington,_Virginia</t>
  </si>
  <si>
    <t xml:space="preserve">eden-ffxnow</t>
  </si>
  <si>
    <t xml:space="preserve">FFXnow, 12 June 2023, East End plan and displacement fears</t>
  </si>
  <si>
    <t xml:space="preserve">https://www.ffxnow.com/2023/06/12/falls-church-advances-east-end-revitalization-plan-as-vietnamese-locals-fear-displacement/</t>
  </si>
  <si>
    <t xml:space="preserve">eden-arlnow</t>
  </si>
  <si>
    <t xml:space="preserve">ARLnow, 6 November 2024, Saigon Blvd signage</t>
  </si>
  <si>
    <t xml:space="preserve">https://www.arlnow.com/2024/11/06/saigon-blvd-signage-coming-to-portion-of-wilson-blvd-in-falls-church/</t>
  </si>
  <si>
    <t xml:space="preserve">eden-fcindependent</t>
  </si>
  <si>
    <t xml:space="preserve">Falls Church Independent, Saigon Blvd signs unveiled 22 January 2025</t>
  </si>
  <si>
    <t xml:space="preserve">https://www.fallschurchindependent.com/eden-center-saigon-blvd-street-signs-unveiled-jan-22-2/</t>
  </si>
  <si>
    <t xml:space="preserve">eden-warner</t>
  </si>
  <si>
    <t xml:space="preserve">Senator Mark Warner, 12 February 2013, Celebrating Tet at the Eden Center</t>
  </si>
  <si>
    <t xml:space="preserve">https://www.warner.senate.gov/public/index.cfm/2013/2/celebrating-tet-at-the-eden-center</t>
  </si>
  <si>
    <t xml:space="preserve">eden-arlmag</t>
  </si>
  <si>
    <t xml:space="preserve">Arlington Magazine, A New Chapter for the Eden Center</t>
  </si>
  <si>
    <t xml:space="preserve">https://www.arlingtonmagazine.com/eden-center-falls-church-redevelopment/</t>
  </si>
  <si>
    <t xml:space="preserve">eden-fallschurch-plan</t>
  </si>
  <si>
    <t xml:space="preserve">City of Falls Church, East End Small Area Plan</t>
  </si>
  <si>
    <t xml:space="preserve">https://www.fallschurchva.gov/2128/East-End-Small-Area-Plan</t>
  </si>
  <si>
    <t xml:space="preserve">sea-wiki</t>
  </si>
  <si>
    <t xml:space="preserve">Wikipedia, Chinatown International District, Seattle</t>
  </si>
  <si>
    <t xml:space="preserve">https://en.wikipedia.org/wiki/Chinatown%E2%80%93International_District,_Seattle</t>
  </si>
  <si>
    <t xml:space="preserve">sea-nps</t>
  </si>
  <si>
    <t xml:space="preserve">National Park Service, Seattle Chinatown Historic District</t>
  </si>
  <si>
    <t xml:space="preserve">https://www.nps.gov/places/seattle-chinatown-historic-district.htm</t>
  </si>
  <si>
    <t xml:space="preserve">sea-isrd</t>
  </si>
  <si>
    <t xml:space="preserve">City of Seattle, International Special Review District</t>
  </si>
  <si>
    <t xml:space="preserve">https://seattle.gov/neighborhoods/historic-preservation/historic-districts/international-special-review-district</t>
  </si>
  <si>
    <t xml:space="preserve">sea-cidbia</t>
  </si>
  <si>
    <t xml:space="preserve">CIDBIA, About</t>
  </si>
  <si>
    <t xml:space="preserve">https://www.cidbia.org/about-us</t>
  </si>
  <si>
    <t xml:space="preserve">sea-seafair</t>
  </si>
  <si>
    <t xml:space="preserve">Seafair, Chinatown Seafair Parade</t>
  </si>
  <si>
    <t xml:space="preserve">https://www.seafair.org/event/chinatown-parade/</t>
  </si>
  <si>
    <t xml:space="preserve">kt-wiki</t>
  </si>
  <si>
    <t xml:space="preserve">Wikipedia, Koreatown, Los Angeles</t>
  </si>
  <si>
    <t xml:space="preserve">https://en.wikipedia.org/wiki/Koreatown,_Los_Angeles</t>
  </si>
  <si>
    <t xml:space="preserve">kt-hiduklee</t>
  </si>
  <si>
    <t xml:space="preserve">Wikipedia, Hi Duk Lee</t>
  </si>
  <si>
    <t xml:space="preserve">https://en.wikipedia.org/wiki/Hi_Duk_Lee</t>
  </si>
  <si>
    <t xml:space="preserve">kt-lataco</t>
  </si>
  <si>
    <t xml:space="preserve">L.A. Taco, Hi Duk Lee dies at 79</t>
  </si>
  <si>
    <t xml:space="preserve">https://lataco.com/hi-duk-lee-founder-koreatown-dies-79</t>
  </si>
  <si>
    <t xml:space="preserve">kt-lapl</t>
  </si>
  <si>
    <t xml:space="preserve">Los Angeles Public Library, The History of Koreatown</t>
  </si>
  <si>
    <t xml:space="preserve">https://www.lapl.org/collections-resources/blogs/lapl/history-koreatown-heartbeat-los-angeles</t>
  </si>
  <si>
    <t xml:space="preserve">kt-surveyla</t>
  </si>
  <si>
    <t xml:space="preserve">City of Los Angeles SurveyLA, Korean Americans in Los Angeles 1905 to 1980</t>
  </si>
  <si>
    <t xml:space="preserve">https://planning.lacity.gov/odocument/ef26fda2-f0d7-488c-9766-5a3491d0a6f7/SurveyLA_KoreanAmericanContextandResources_Aug2018.pdf</t>
  </si>
  <si>
    <t xml:space="preserve">kt-annenberg</t>
  </si>
  <si>
    <t xml:space="preserve">USC Annenberg Media, 19 October 2023, Korean Festival 50 years</t>
  </si>
  <si>
    <t xml:space="preserve">https://www.uscannenbergmedia.com/2023/10/19/the-los-angeles-korean-festival-celebrates-50-years/</t>
  </si>
  <si>
    <t xml:space="preserve">kt-kiwa</t>
  </si>
  <si>
    <t xml:space="preserve">KIWA and UCLA Labor Center, Koreatown Report 2023</t>
  </si>
  <si>
    <t xml:space="preserve">https://labor.ucla.edu/wp-content/uploads/2023/10/KIWA-Koreatown-Report-2023-_v7.pdf</t>
  </si>
  <si>
    <t xml:space="preserve">sj-wiki</t>
  </si>
  <si>
    <t xml:space="preserve">Wikipedia, Little Saigon, San Jose</t>
  </si>
  <si>
    <t xml:space="preserve">https://en.wikipedia.org/wiki/Little_Saigon,_San_Jose</t>
  </si>
  <si>
    <t xml:space="preserve">sj-lionplaza</t>
  </si>
  <si>
    <t xml:space="preserve">Wikipedia, Lion Plaza</t>
  </si>
  <si>
    <t xml:space="preserve">https://en.wikipedia.org/wiki/Lion_Plaza</t>
  </si>
  <si>
    <t xml:space="preserve">sj-cbs</t>
  </si>
  <si>
    <t xml:space="preserve">CBS San Francisco, Vietnam Town opens 18 June 2011</t>
  </si>
  <si>
    <t xml:space="preserve">https://www.cbsnews.com/sanfrancisco/news/controversial-vietnam-town-shopping-center-opens-its-doors-in-san-jose</t>
  </si>
  <si>
    <t xml:space="preserve">sj-mosaic</t>
  </si>
  <si>
    <t xml:space="preserve">Mosaic, 2 July 2015, Little Saigon district thrives</t>
  </si>
  <si>
    <t xml:space="preserve">https://medium.com/mosaicnews/little-saigon-district-thrives-in-san-jose-4236a5684a2a</t>
  </si>
  <si>
    <t xml:space="preserve">nmb-city</t>
  </si>
  <si>
    <t xml:space="preserve">City of North Miami, Chinatown Cultural Arts and Innovation District</t>
  </si>
  <si>
    <t xml:space="preserve">https://www.northmiamifl.gov/531/Chinatown-Cultural-Arts-Innovation-Distr</t>
  </si>
  <si>
    <t xml:space="preserve">nmb-icma</t>
  </si>
  <si>
    <t xml:space="preserve">ICMA PM Magazine, 11 March 2019, A Chinatown for North Miami, Larry Spring Jr.</t>
  </si>
  <si>
    <t xml:space="preserve">https://icma.org/articles/pm-magazine/chinatown-north-miami</t>
  </si>
  <si>
    <t xml:space="preserve">nmb-trd</t>
  </si>
  <si>
    <t xml:space="preserve">The Real Deal, 30 May 2017</t>
  </si>
  <si>
    <t xml:space="preserve">https://therealdeal.com/miami/2017/05/30/details-of-proposed-chinatown-development-in-north-miami-revealed/</t>
  </si>
  <si>
    <t xml:space="preserve">nmb-mt-2017</t>
  </si>
  <si>
    <t xml:space="preserve">Miami Times, June 2017, Sunkist Grove says no</t>
  </si>
  <si>
    <t xml:space="preserve">https://www.miamitimesonline.com/news/chinatown-in-north-miami-sunkist-grove-says-no/article_144709d0-5690-11e7-a482-7351a27c3a7a.html</t>
  </si>
  <si>
    <t xml:space="preserve">nmb-planned</t>
  </si>
  <si>
    <t xml:space="preserve">Miami Planned Chinatown research page</t>
  </si>
  <si>
    <t xml:space="preserve">https://luyi-eve.github.io/miami-planned-chinatown/</t>
  </si>
  <si>
    <t xml:space="preserve">nmb-mt-2025</t>
  </si>
  <si>
    <t xml:space="preserve">Miami Times, 11 February 2025, 7th Ave corridor revitalization</t>
  </si>
  <si>
    <t xml:space="preserve">https://www.miamitimesonline.com/business/north-miami-s-7th-ave-corridor-eyes-major-revitalization/article_35b84f5a-e8c5-11ef-bde6-5386e09c27c4.html</t>
  </si>
  <si>
    <t xml:space="preserve">phx-wiki</t>
  </si>
  <si>
    <t xml:space="preserve">Wikipedia, Chinese Cultural Center, Phoenix</t>
  </si>
  <si>
    <t xml:space="preserve">https://en.wikipedia.org/wiki/Chinese_Cultural_Center,_Phoenix</t>
  </si>
  <si>
    <t xml:space="preserve">phx-cronkite</t>
  </si>
  <si>
    <t xml:space="preserve">Cronkite News, 29 August 2017</t>
  </si>
  <si>
    <t xml:space="preserve">https://cronkitenews.azpbs.org/2017/08/29/chinese-cultural-center/</t>
  </si>
  <si>
    <t xml:space="preserve">det-metrotimes</t>
  </si>
  <si>
    <t xml:space="preserve">Metro Times, Detroit's top 10 urban planning blunders</t>
  </si>
  <si>
    <t xml:space="preserve">https://www.metrotimes.com/news/detroits-top-10-urban-planning-blunders-and-10-successes-11680985?showFullText=true</t>
  </si>
  <si>
    <t xml:space="preserve">det-dhs</t>
  </si>
  <si>
    <t xml:space="preserve">Detroit Historical Society, Detroit's Chinatowns</t>
  </si>
  <si>
    <t xml:space="preserve">https://www.detroithistorical.org/learn/online-research/blog/detroits-chinatowns</t>
  </si>
  <si>
    <t xml:space="preserve">det-wiki</t>
  </si>
  <si>
    <t xml:space="preserve">Wikipedia, Chinatown, Detroit</t>
  </si>
  <si>
    <t xml:space="preserve">https://en.wikipedia.org/wiki/Chinatown,_Detroit</t>
  </si>
  <si>
    <t xml:space="preserve">det-axios</t>
  </si>
  <si>
    <t xml:space="preserve">Axios Detroit, 19 October 2023, Chung's restoration</t>
  </si>
  <si>
    <t xml:space="preserve">https://www.axios.com/local/detroit/2023/10/19/restaurant-project-drives-chinatown-revival-chungs</t>
  </si>
  <si>
    <t xml:space="preserve">bal-dailyrecord</t>
  </si>
  <si>
    <t xml:space="preserve">The Daily Record, 11 February 2008, A new Chinatown for Baltimore</t>
  </si>
  <si>
    <t xml:space="preserve">https://thedailyrecord.com/2008/02/11/a-new-chinatown-for-baltimore/</t>
  </si>
  <si>
    <t xml:space="preserve">bal-sun</t>
  </si>
  <si>
    <t xml:space="preserve">Baltimore Sun, 2 March 2008, The where of Chinatown</t>
  </si>
  <si>
    <t xml:space="preserve">https://www.baltimoresun.com/news/bs-xpm-2008-03-02-0803020012-story.html</t>
  </si>
  <si>
    <t xml:space="preserve">bal-mag</t>
  </si>
  <si>
    <t xml:space="preserve">Baltimore Magazine, 13 February 2019, revitalization of historic Chinatown</t>
  </si>
  <si>
    <t xml:space="preserve">https://www.baltimoremagazine.com/section/fooddrink/what-to-expect-from-the-revitalization-of-baltimores-historic-chinatown/</t>
  </si>
  <si>
    <t xml:space="preserve">bal-wiki</t>
  </si>
  <si>
    <t xml:space="preserve">Wikipedia, Chinatown, Baltimore</t>
  </si>
  <si>
    <t xml:space="preserve">https://en.wikipedia.org/wiki/Chinatown,_Baltimore</t>
  </si>
  <si>
    <t xml:space="preserve">lv-wiki</t>
  </si>
  <si>
    <t xml:space="preserve">Wikipedia, Chinatown, Las Vegas</t>
  </si>
  <si>
    <t xml:space="preserve">https://en.wikipedia.org/wiki/Chinatown,_Las_Vegas</t>
  </si>
  <si>
    <t xml:space="preserve">lv-costar</t>
  </si>
  <si>
    <t xml:space="preserve">CoStar, Las Vegas Works To Reposition Its Pioneering Chinatown</t>
  </si>
  <si>
    <t xml:space="preserve">https://www.costar.com/article/580548308/las-vegas-works-to-reposition-its-pioneering-chinatown</t>
  </si>
  <si>
    <t xml:space="preserve">Node</t>
  </si>
  <si>
    <t xml:space="preserve">Degree (all edges)</t>
  </si>
  <si>
    <t xml:space="preserve">Betweenness (all edges)</t>
  </si>
  <si>
    <t xml:space="preserve">Method: degree counts every edge on the Edges sheet attached to the node, all edge types weighted equally and parallel edges counted separately. Distinct is the number of different neighbors. Betweenness is normalized betweenness centrality on the simple undirected graph of all edges. Location and lineage betweenness repeats it on the subgraph of located in, opened, relocated to, grew into, became, related venture and produced edges. Hub region nodes are excluded. Computed with networkx 3.6 on the dataset as of 12 September 2026.</t>
  </si>
  <si>
    <t xml:space="preserve">LBT</t>
  </si>
  <si>
    <t xml:space="preserve">Miami-Dade County Open Data, Local Business Tax receipts (ArcGIS feature layer, 2026 receipt year; queried by business address and name, 12 September 2026)</t>
  </si>
  <si>
    <t xml:space="preserve">https://gis-mdc.opendata.arcgis.com/maps/MDC::local-business-tax-view</t>
  </si>
  <si>
    <t xml:space="preserve">PA</t>
  </si>
  <si>
    <t xml:space="preserve">Miami-Dade County Property Appraiser attributes through the county GIS Property layer (folio, owner, use, year built, building area, lot size; 2026 roll)</t>
  </si>
  <si>
    <t xml:space="preserve">https://gisweb.miamidade.gov/arcgis/rest/services/MD_LandInformation/MapServer/24</t>
  </si>
  <si>
    <t xml:space="preserve">Miami-Dade County GIS Land Information service: parcel polygons, street network, water and municipal boundary layers used for the basemap</t>
  </si>
  <si>
    <t xml:space="preserve">https://gisweb.miamidade.gov/arcgis/rest/services/MD_LandInformation/MapServer</t>
  </si>
  <si>
    <t xml:space="preserve">SB</t>
  </si>
  <si>
    <t xml:space="preserve">Florida Division of Corporations, Sunbiz entity search (entity name, document number, filing date, status, principal address)</t>
  </si>
  <si>
    <t xml:space="preserve">https://search.sunbiz.org/Inquiry/CorporationSearch/ByName</t>
  </si>
  <si>
    <t xml:space="preserve">SBPAN</t>
  </si>
  <si>
    <t xml:space="preserve">Sunbiz, Pan's Investment &amp; Trade Corporation, Inc. (V16471, filed 25 February 1992, active, 1855 NE 163 St)</t>
  </si>
  <si>
    <t xml:space="preserve">https://search.sunbiz.org/Inquiry/CorporationSearch/SearchResultDetail?inquirytype=EntityName&amp;directionType=Initial&amp;searchNameOrder=PANSINVESTMENTTRADE%20V164710&amp;aggregateId=domp-v16471-1545e2d6-f8e4-478b-9a71-682907220f02</t>
  </si>
  <si>
    <t xml:space="preserve">SBBC</t>
  </si>
  <si>
    <t xml:space="preserve">Sunbiz, Beijing Center, Inc. (P12000070675, filed 15 August 2012, active, 316 NE 167 St)</t>
  </si>
  <si>
    <t xml:space="preserve">https://search.sunbiz.org/Inquiry/CorporationSearch/SearchResultDetail?inquirytype=EntityName&amp;directionType=Initial&amp;searchNameOrder=BEIJINGCENTER%20P120000706750&amp;aggregateId=domp-p12000070675-d511a15c-bbb0-4a55-8177-09f9da3d9b16</t>
  </si>
  <si>
    <t xml:space="preserve">SBNYM</t>
  </si>
  <si>
    <t xml:space="preserve">Sunbiz, New York Mart N. Miami Inc (P15000010374, filed 2 February 2015, active, 551 NE 167th St #6)</t>
  </si>
  <si>
    <t xml:space="preserve">https://search.sunbiz.org/Inquiry/CorporationSearch/SearchResultDetail?inquirytype=EntityName&amp;directionType=Initial&amp;searchNameOrder=NEWYORKMARTNMIAMI%20P150000103740&amp;aggregateId=domp-p15000010374-0b3f8fa8-cd88-467b-8e6a-5b382ae283fa</t>
  </si>
  <si>
    <t xml:space="preserve">SBMCC</t>
  </si>
  <si>
    <t xml:space="preserve">Sunbiz, Miami China City Inc. (P12000095581, filed 19 November 2012, active, 41 NW 167 St) and the earlier Miami China City, Inc. (P05000001031, filed 3 January 2005, dissolved 2 December 2005)</t>
  </si>
  <si>
    <t xml:space="preserve">https://search.sunbiz.org/Inquiry/CorporationSearch/SearchResultDetail?inquirytype=EntityName&amp;directionType=Initial&amp;searchNameOrder=MIAMICHINACITY%20P120000955811&amp;aggregateId=domp-p12000095581-de753073-16d2-4c20-9683-60a8c85d8324</t>
  </si>
  <si>
    <t xml:space="preserve">SBLS</t>
  </si>
  <si>
    <t xml:space="preserve">Sunbiz, Little Saigon, Inc. (P95000013720, filed 17 February 1995, active, 16752 North Miami Ave)</t>
  </si>
  <si>
    <t xml:space="preserve">https://search.sunbiz.org/Inquiry/CorporationSearch/SearchResultDetail?inquirytype=EntityName&amp;directionType=Initial&amp;searchNameOrder=LITTLESAIGON%20P950000137200&amp;aggregateId=domp-p95000013720-32aeffab-0966-4a3d-8108-1a6aa85a0ed0</t>
  </si>
  <si>
    <t xml:space="preserve">Sunbiz, Guo Tie King entities: Guo Tie King, LLC (L14000045359, 2014, dissolved 2020), Guo Tie King I, Inc (P19000043342, 2019, Pembroke Pines), G&amp;C New Star Inc (P23000054962, 2023, 237 NE 167th St); Florida trademark Dumpling King T21000000502 (2021)</t>
  </si>
  <si>
    <t xml:space="preserve">https://search.sunbiz.org/Inquiry/CorporationSearch/SearchResults?inquiryType=EntityName&amp;searchNameOrder=GUOTIEKING&amp;searchTerm=Guo%20Tie%20King</t>
  </si>
  <si>
    <t xml:space="preserve">Sunbiz, ChaiWok, Inc (P12000001755, 2012, active, 1688 NE 164th St), Chai Wok, Inc. (P10000075139, filed 14 September 2010, dissolved 2011) and Chai Wok Surfside Inc (P18000018600, 2018)</t>
  </si>
  <si>
    <t xml:space="preserve">https://search.sunbiz.org/Inquiry/CorporationSearch/SearchResults?inquiryType=EntityName&amp;searchNameOrder=CHAIWOK&amp;searchTerm=Chai%20Wok</t>
  </si>
  <si>
    <t xml:space="preserve">Sunbiz, Mulanspa 2, Inc. (P18000002448, filed 8 January 2018, 551 NE 167 St Suite 104), Mulan Spa and Salon Inc (P21000093550, 2021, Sunrise) and Mulanspa, Inc. (P14000069223, 2014, inactive)</t>
  </si>
  <si>
    <t xml:space="preserve">https://search.sunbiz.org/Inquiry/CorporationSearch/SearchResults?inquiryType=EntityName&amp;searchNameOrder=MULANSPA&amp;searchTerm=Mulanspa</t>
  </si>
  <si>
    <t xml:space="preserve">SBBAM</t>
  </si>
  <si>
    <t xml:space="preserve">Sunbiz, Bambu Kosher LLC (L23000547266, filed 11 December 2023, 3427 NE 163 St) and Empire Szechuan Gourmet Inc. (P16000064886, dissolved 23 September 2022)</t>
  </si>
  <si>
    <t xml:space="preserve">https://search.sunbiz.org/Inquiry/CorporationSearch/SearchResultDetail?inquirytype=EntityName&amp;directionType=Initial&amp;searchNameOrder=BAMBUKOSHER%20L230005472660&amp;aggregateId=flal-l23000547266-df7440fd-d58e-4cd3-89a0-6f02e08ff14b</t>
  </si>
  <si>
    <t xml:space="preserve">SBCHT</t>
  </si>
  <si>
    <t xml:space="preserve">Sunbiz, Miami Chinatown Development Corp. (K41562, filed 27 October 1988, 331 NE 18th Street, Miami, dissolved 22 January 1997) and Miami Chinatown Plaza, Ltd. (A97000000289, 1997, revoked 1999)</t>
  </si>
  <si>
    <t xml:space="preserve">https://search.sunbiz.org/Inquiry/CorporationSearch/SearchResults?inquiryType=EntityName&amp;searchNameOrder=MIAMICHINATOWN&amp;searchTerm=MIAMI%20CHINATOWN</t>
  </si>
  <si>
    <t xml:space="preserve">NMBCAL1</t>
  </si>
  <si>
    <t xml:space="preserve">City of North Miami Beach calendar, NMB Asian Night Market, 20 to 21 December 2025, 2 to 9 pm, Jeffrey and Patricia Mishcon Athletic Field, sponsor Commissioner Lynn Su, organizer City of North Miami Beach</t>
  </si>
  <si>
    <t xml:space="preserve">https://www.citynmb.com/Calendar.aspx?EID=7700</t>
  </si>
  <si>
    <t xml:space="preserve">NMBCAL2</t>
  </si>
  <si>
    <t xml:space="preserve">City of North Miami Beach calendar, NMB Asian Night Market: Asian American Native Hawaiian Pacific Islander Heritage Month Edition, 16 to 17 May 2026, 2 to 9 pm, Mishcon Athletic Field, Mayor and Commission in partnership with Saigon Night Market, free parking at Walmart</t>
  </si>
  <si>
    <t xml:space="preserve">https://www.citynmb.com/calendar.aspx?EID=8873</t>
  </si>
  <si>
    <t xml:space="preserve">NMBSU</t>
  </si>
  <si>
    <t xml:space="preserve">City of North Miami Beach, Commissioner Lynn Su, Group 7, official biography (boards listed: Miami-Dade County Asian-American Advisory Board, NAAAP, AREAA, NMB Redevelopment Advisory Board)</t>
  </si>
  <si>
    <t xml:space="preserve">https://www.citynmb.com/1191/Lynn-Su</t>
  </si>
  <si>
    <t xml:space="preserve">MDE</t>
  </si>
  <si>
    <t xml:space="preserve">Miami-Dade County Elections, City of North Miami Beach runoff, 19 November 2024, Group 7 results</t>
  </si>
  <si>
    <t xml:space="preserve">https://enr.electionsfl.org/DAD/3761/Summary/</t>
  </si>
  <si>
    <t xml:space="preserve">NMBCOM</t>
  </si>
  <si>
    <t xml:space="preserve">City of North Miami Beach, Mayor and City Commission</t>
  </si>
  <si>
    <t xml:space="preserve">https://www.citynmb.com/385/Mayor-City-Commission</t>
  </si>
  <si>
    <t xml:space="preserve">City of North Miami Beach, Business Tax Receipts program page</t>
  </si>
  <si>
    <t xml:space="preserve">https://www.citynmb.com/186/Business-Tax-Receipts</t>
  </si>
  <si>
    <t xml:space="preserve">NMBCRA</t>
  </si>
  <si>
    <t xml:space="preserve">City of North Miami Beach Community Redevelopment Agency, agency page (sunset 11 October 2028)</t>
  </si>
  <si>
    <t xml:space="preserve">https://www.citynmb.com/304/Community-Redevelopment-Agency-CRA</t>
  </si>
  <si>
    <t xml:space="preserve">NMBCRAI</t>
  </si>
  <si>
    <t xml:space="preserve">North Miami Beach CRA, Public Infrastructure page (completed 163rd Street Crosswalk at NE 163rd Street and West Dixie Highway)</t>
  </si>
  <si>
    <t xml:space="preserve">https://www.citynmb.com/1306/Public-Infrastructure</t>
  </si>
  <si>
    <t xml:space="preserve">North Miami Beach CRA Board agenda, 27 August 2024, Resolution CRA-R-2024-08 (second amendment to the RMA agreement; scope includes design concepts for a phased complete street improvement of NE 163rd Street)</t>
  </si>
  <si>
    <t xml:space="preserve">https://www.citynmb.com/AgendaCenter/ViewFile/Agenda/_08272024-451?packet=true</t>
  </si>
  <si>
    <t xml:space="preserve">NMBZ2</t>
  </si>
  <si>
    <t xml:space="preserve">City of North Miami Beach, Mixed Use Form Based Zoning Phase 2 study (NE 167th Street, North Miami Beach Boulevard and NE 163rd Street corridor between I-95 and NE 15th Avenue)</t>
  </si>
  <si>
    <t xml:space="preserve">https://www.citynmb.com/1168/Mixed-Use-Form-Based-Zoning---Phase-2</t>
  </si>
  <si>
    <t xml:space="preserve">City of North Miami Beach, Sister Cities (Ping Jenn, Taiwan, Resolution R96-30)</t>
  </si>
  <si>
    <t xml:space="preserve">https://www.citynmb.com/589/Sister-Cities</t>
  </si>
  <si>
    <t xml:space="preserve">City of North Miami Beach Commission minutes, 20 May 2025, recognition of Asian American, Native Hawaiian and Pacific Islander Heritage Month</t>
  </si>
  <si>
    <t xml:space="preserve">https://nmb.novusagenda.com/agendapublic/AttachmentViewer.ashx?AttachmentID=14513&amp;ItemID=9540</t>
  </si>
  <si>
    <t xml:space="preserve">NMBPARK</t>
  </si>
  <si>
    <t xml:space="preserve">City of North Miami Beach parks directory, Patricia A. Mishcon Athletic Field, 16601 NE 15th Avenue</t>
  </si>
  <si>
    <t xml:space="preserve">https://www.citynmb.com/DocumentCenter/View/1606</t>
  </si>
  <si>
    <t xml:space="preserve">NMCHT</t>
  </si>
  <si>
    <t xml:space="preserve">City of North Miami, Chinatown Cultural Arts and Innovation District page (Resolution 2016-20, 23 February 2016, NW 7th Avenue from NW 119th to NW 135th Street)</t>
  </si>
  <si>
    <t xml:space="preserve">AAAB</t>
  </si>
  <si>
    <t xml:space="preserve">Miami-Dade County Asian-American Advisory Board (Ordinance 97-128, 22 July 1997)</t>
  </si>
  <si>
    <t xml:space="preserve">https://www.miamidade.gov/global/government/boards/asian-american-advisory-board.page</t>
  </si>
  <si>
    <t xml:space="preserve">CFR</t>
  </si>
  <si>
    <t xml:space="preserve">33 CFR 117.263, drawbridge operation rule for the N.E. 163rd Street bridge, mile 1078.0, Sunny Isles</t>
  </si>
  <si>
    <t xml:space="preserve">https://www.govinfo.gov/content/pkg/CFR-2013-title33-vol1/pdf/CFR-2013-title33-vol1-sec117-263.pdf</t>
  </si>
  <si>
    <t xml:space="preserve">FDOT6</t>
  </si>
  <si>
    <t xml:space="preserve">FDOT District Six, current projects in north Miami-Dade (no SR 826 project between I-95 and Biscayne Boulevard listed)</t>
  </si>
  <si>
    <t xml:space="preserve">https://www.fdotmiamidade.com/current-projects/north-miami-dade.html</t>
  </si>
  <si>
    <t xml:space="preserve">NMBPZ20</t>
  </si>
  <si>
    <t xml:space="preserve">City of North Miami Beach Planning and Zoning staff report, 8 June 2020, Intracoastal Mall (FDOT SR 826 / NE 163rd Street improvements at the east end)</t>
  </si>
  <si>
    <t xml:space="preserve">https://www.citynmb.com/AgendaCenter/ViewFile/Item/392?fileID=13708</t>
  </si>
  <si>
    <t xml:space="preserve">NMBFB</t>
  </si>
  <si>
    <t xml:space="preserve">City of North Miami Beach Facebook video, iFresh grand opening (city attendance)</t>
  </si>
  <si>
    <t xml:space="preserve">official social</t>
  </si>
  <si>
    <t xml:space="preserve">https://www.facebook.com/citynmb/videos/ifresh-grand-opening/2745212882227958/</t>
  </si>
  <si>
    <t xml:space="preserve">SEATTLE</t>
  </si>
  <si>
    <t xml:space="preserve">City of Seattle, International Special Review District (ordinance, 1973)</t>
  </si>
  <si>
    <t xml:space="preserve">CHI16</t>
  </si>
  <si>
    <t xml:space="preserve">City of Chicago press release, Argyle Shared Street opens, 5 November 2016</t>
  </si>
  <si>
    <t xml:space="preserve">ORL</t>
  </si>
  <si>
    <t xml:space="preserve">City of Orlando, Mills 50 Crosswalk Improvements project page</t>
  </si>
  <si>
    <t xml:space="preserve">BRK</t>
  </si>
  <si>
    <t xml:space="preserve">City of Brookhaven, Buford Highway Streetscape Project (notice to proceed 24 February 2023)</t>
  </si>
  <si>
    <t xml:space="preserve">WEST</t>
  </si>
  <si>
    <t xml:space="preserve">City of Westminster, Little Saigon Streetscape Feasibility Study launch, 2 April 2026</t>
  </si>
  <si>
    <t xml:space="preserve">LAPL</t>
  </si>
  <si>
    <t xml:space="preserve">Los Angeles Public Library, History of Koreatown</t>
  </si>
  <si>
    <t xml:space="preserve">NPS</t>
  </si>
  <si>
    <t xml:space="preserve">TXHB</t>
  </si>
  <si>
    <t xml:space="preserve">Texas Legislature, H.B. 3526 (2005), Greater Sharpstown Management District</t>
  </si>
  <si>
    <t xml:space="preserve">ICMA</t>
  </si>
  <si>
    <t xml:space="preserve">ICMA PM Magazine, Larry Spring Jr., Chinatown North Miami (March 2019)</t>
  </si>
  <si>
    <t xml:space="preserve">The Infatuation, The 12 Best Restaurants On 163rd Street, Ryan Pfeffer and Mariana Trabanino, 21 January 2022, updated 26 August 2026</t>
  </si>
  <si>
    <t xml:space="preserve">https://www.theinfatuation.com/miami/guides/best-restaurants-163rd-street-north-miami</t>
  </si>
  <si>
    <t xml:space="preserve">The Infatuation, The 6 Best Asian Markets In Miami, Ryan Pfeffer, 2 August 2024</t>
  </si>
  <si>
    <t xml:space="preserve">https://www.theinfatuation.com/miami/guides/best-asian-markets-miami</t>
  </si>
  <si>
    <t xml:space="preserve">INFCH</t>
  </si>
  <si>
    <t xml:space="preserve">The Infatuation, Chung Hing review, 2 August 2024</t>
  </si>
  <si>
    <t xml:space="preserve">https://www.theinfatuation.com/miami/reviews/chung-hing</t>
  </si>
  <si>
    <t xml:space="preserve">INFBM</t>
  </si>
  <si>
    <t xml:space="preserve">The Infatuation, Beijing Mart review, 2 August 2024</t>
  </si>
  <si>
    <t xml:space="preserve">https://www.theinfatuation.com/miami/reviews/beijing-mart</t>
  </si>
  <si>
    <t xml:space="preserve">INFKP</t>
  </si>
  <si>
    <t xml:space="preserve">The Infatuation, King Palace Chinese BBQ review, 4 April 2022</t>
  </si>
  <si>
    <t xml:space="preserve">https://www.theinfatuation.com/miami/reviews/king-palace-chinese-bbq</t>
  </si>
  <si>
    <t xml:space="preserve">INFSA</t>
  </si>
  <si>
    <t xml:space="preserve">The Infatuation, Sang's Chinese Food review, 8 April 2022</t>
  </si>
  <si>
    <t xml:space="preserve">https://www.theinfatuation.com/miami/reviews/sangs-chinese-food</t>
  </si>
  <si>
    <t xml:space="preserve">INFCY</t>
  </si>
  <si>
    <t xml:space="preserve">The Infatuation, CY Chinese Restaurant review, 12 August 2021</t>
  </si>
  <si>
    <t xml:space="preserve">https://www.theinfatuation.com/miami/reviews/cy-chinese-restaurant</t>
  </si>
  <si>
    <t xml:space="preserve">INFSF</t>
  </si>
  <si>
    <t xml:space="preserve">The Infatuation, Sichuan Fish review, 2 April 2025</t>
  </si>
  <si>
    <t xml:space="preserve">https://www.theinfatuation.com/miami/reviews/sichuan-fish</t>
  </si>
  <si>
    <t xml:space="preserve">INFLS</t>
  </si>
  <si>
    <t xml:space="preserve">The Infatuation, Little Saigon review, 18 January 2023</t>
  </si>
  <si>
    <t xml:space="preserve">https://www.theinfatuation.com/miami/reviews/little-saigon</t>
  </si>
  <si>
    <t xml:space="preserve">Miami New Times, Best Chinese restaurants in Miami, Nicole Lopez-Alvar, 24 January 2025 (King Palace run by the same family since 2001; Dumpling King)</t>
  </si>
  <si>
    <t xml:space="preserve">https://www.miaminewtimes.com/food-drink/best-chinese-restaurants-in-miami-florida-21938643/</t>
  </si>
  <si>
    <t xml:space="preserve">NTSA</t>
  </si>
  <si>
    <t xml:space="preserve">Miami New Times, Dim Sum at Sang's in Miami's Chinatown (Short Order)</t>
  </si>
  <si>
    <t xml:space="preserve">https://www.miaminewtimes.com/food-drink/dim-sum-at-sangs-in-miamis-chinatown-6588382/</t>
  </si>
  <si>
    <t xml:space="preserve">NTMCC</t>
  </si>
  <si>
    <t xml:space="preserve">Miami New Times location listing, Miami China City</t>
  </si>
  <si>
    <t xml:space="preserve">https://www.miaminewtimes.com/location/miami-china-city-6415534/</t>
  </si>
  <si>
    <t xml:space="preserve">NTMAB</t>
  </si>
  <si>
    <t xml:space="preserve">Miami New Times location listing, Mary Ann Bakery, 1284 NE 163rd St</t>
  </si>
  <si>
    <t xml:space="preserve">https://www.miaminewtimes.com/location/mary-ann-bakery-6410973/</t>
  </si>
  <si>
    <t xml:space="preserve">Miami New Times, Ruin Away (the Biscayne Boulevard Chinatown proposal, 1988 to 1995)</t>
  </si>
  <si>
    <t xml:space="preserve">https://www.miaminewtimes.com/news/ruin-away-6363711/</t>
  </si>
  <si>
    <t xml:space="preserve">NTCOV</t>
  </si>
  <si>
    <t xml:space="preserve">Miami New Times, Coronavirus panic hits City of North Miami regarding Chinatown project, February 2020</t>
  </si>
  <si>
    <t xml:space="preserve">https://www.miaminewtimes.com/news/coronavirus-panic-hits-city-of-north-miami-regarding-chinatown-project-11523266</t>
  </si>
  <si>
    <t xml:space="preserve">GNW</t>
  </si>
  <si>
    <t xml:space="preserve">GlobeNewswire, iFresh announces grand opening of new location in North Miami, 15 January 2020 (grand opening 7 February 2020, 30,000 square feet, over 8 million dollars, subsidiary New York Mart North Miami Inc.)</t>
  </si>
  <si>
    <t xml:space="preserve">https://www.globenewswire.com/news-release/2020/01/15/1970857/0/en/iFresh-Announces-Grand-Opening-of-New-Location-in-North-Miami.html</t>
  </si>
  <si>
    <t xml:space="preserve">SHELBY</t>
  </si>
  <si>
    <t xml:space="preserve">The Shelby Report, iFresh North Miami store, 21 January 2020</t>
  </si>
  <si>
    <t xml:space="preserve">https://theshelbyreport.com/2020/01/21/ifresh-north-miami-store/</t>
  </si>
  <si>
    <t xml:space="preserve">Associated Press via WSVN, Proposed North Miami Chinatown miles from Asian community, 19 August 2016</t>
  </si>
  <si>
    <t xml:space="preserve">https://wsvn.com/news/local/proposed-north-miami-chinatown-miles-from-asian-community/</t>
  </si>
  <si>
    <t xml:space="preserve">TRD17</t>
  </si>
  <si>
    <t xml:space="preserve">The Real Deal, Dueling Chinatowns proposed in neighboring Miami-Dade cities, 9 June 2017 (North Miami Beach Boulevard designated Chinatown by the county and the city on 1 July 2015; 47 Asian businesses; New York Mart commitment)</t>
  </si>
  <si>
    <t xml:space="preserve">https://therealdeal.com/miami/2017/06/09/dueling-chinatowns-proposed-in-neighboring-miami-dade-cities/</t>
  </si>
  <si>
    <t xml:space="preserve">TRD17B</t>
  </si>
  <si>
    <t xml:space="preserve">The Real Deal, South Florida by the numbers: Chinatown(s) in Miami, 23 June 2017</t>
  </si>
  <si>
    <t xml:space="preserve">https://therealdeal.com/miami/2017/06/23/south-florida-by-the-numbers-chinatowns-in-miami/</t>
  </si>
  <si>
    <t xml:space="preserve">TRD17C</t>
  </si>
  <si>
    <t xml:space="preserve">The Real Deal, Details of proposed Chinatown development in North Miami revealed, 30 May 2017</t>
  </si>
  <si>
    <t xml:space="preserve">MT17</t>
  </si>
  <si>
    <t xml:space="preserve">The Miami Times, Chinatown in North Miami: Sunkist Grove says no, 21 June 2017</t>
  </si>
  <si>
    <t xml:space="preserve">MTN18</t>
  </si>
  <si>
    <t xml:space="preserve">Miami Today, North Miami moves closer to Chinatown architectural plan, 14 August 2018</t>
  </si>
  <si>
    <t xml:space="preserve">https://www.miamitodaynews.com/2018/08/14/north-miami-moves-closer-chinatown-architectural-plan/</t>
  </si>
  <si>
    <t xml:space="preserve">MTN20</t>
  </si>
  <si>
    <t xml:space="preserve">Miami Today, North Miami focuses on economy, puts off Chinatown plan, 25 August 2020</t>
  </si>
  <si>
    <t xml:space="preserve">https://www.miamitodaynews.com/breaking/north-miami-focuses-on-economy-puts-off-chinatown-plan/</t>
  </si>
  <si>
    <t xml:space="preserve">MT25</t>
  </si>
  <si>
    <t xml:space="preserve">The Miami Times, North Miami's 7th Ave corridor eyes major revitalization, 11 February 2025 (no Chinatown reference)</t>
  </si>
  <si>
    <t xml:space="preserve">XIN19</t>
  </si>
  <si>
    <t xml:space="preserve">Xinhua, North Miami Chinatown gateway groundbreaking planned, 26 July 2019</t>
  </si>
  <si>
    <t xml:space="preserve">http://www.xinhuanet.com/english/2019-07/26/c_138260539.htm</t>
  </si>
  <si>
    <t xml:space="preserve">LEF</t>
  </si>
  <si>
    <t xml:space="preserve">Le Floridien, Michael Joseph sworn in as North Miami Beach mayor, 16 December 2024 (Lynn Su sworn in as the first Asian American commissioner)</t>
  </si>
  <si>
    <t xml:space="preserve">https://lefloridien.com/michael-joseph-sworn-in-as-north-miami-beac/</t>
  </si>
  <si>
    <t xml:space="preserve">MTJ</t>
  </si>
  <si>
    <t xml:space="preserve">The Miami Times, Michael Joseph makes history as NMB's first Black mayor, 24 December 2024 (Lynn Su described as the city's first Asian American commissioner)</t>
  </si>
  <si>
    <t xml:space="preserve">https://www.miamitimesonline.com/news/local/michael-joseph-makes-history-as-nmbs-first-black-mayor/article_3bb789fc-c156-11ef-aa48-5776c31247f5.html</t>
  </si>
  <si>
    <t xml:space="preserve">WGCU</t>
  </si>
  <si>
    <t xml:space="preserve">WGCU, Traveling night market celebrates Asian culture in Fort Myers, 25 November 2025 (Saigon Night Market)</t>
  </si>
  <si>
    <t xml:space="preserve">https://www.wgcu.org/culture-and-connections/2025-11-25/traveling-night-market-celebrates-asian-culture-in-fort-myers</t>
  </si>
  <si>
    <t xml:space="preserve">YOBS</t>
  </si>
  <si>
    <t xml:space="preserve">Your Observer, Saigon Night Market brings a taste of Asia to Sarasota, 26 January 2026</t>
  </si>
  <si>
    <t xml:space="preserve">https://www.yourobserver.com/news/2026/jan/26/saigon-night-market-brings-taste-asia/</t>
  </si>
  <si>
    <t xml:space="preserve">CBS</t>
  </si>
  <si>
    <t xml:space="preserve">CBS Miami, Intracoastal bridge malfunction shuts down traffic on Sunny Isles Boulevard</t>
  </si>
  <si>
    <t xml:space="preserve">https://www.cbsnews.com/amp/miami/news/intracoastal-bridge-malfunction-shuts-down-traffic-on-sunny-isles-blvd</t>
  </si>
  <si>
    <t xml:space="preserve">CBSATL</t>
  </si>
  <si>
    <t xml:space="preserve">CBS Atlanta, Lunar New Year festival returns to Buford Highway marking nearly 40 years of tradition, 17 February 2026</t>
  </si>
  <si>
    <t xml:space="preserve">RDA15</t>
  </si>
  <si>
    <t xml:space="preserve">Rough Draft Atlanta, We Love BuHi aims to promote, protect Buford corridor, 13 November 2015</t>
  </si>
  <si>
    <t xml:space="preserve">RDA17</t>
  </si>
  <si>
    <t xml:space="preserve">Rough Draft Atlanta, Mayor: city struggling with response to Buford Highway gentrification, 27 October 2017</t>
  </si>
  <si>
    <t xml:space="preserve">RDA26</t>
  </si>
  <si>
    <t xml:space="preserve">Rough Draft Atlanta, Atlanta Chinatown mall in Chamblee, 11 August 2026</t>
  </si>
  <si>
    <t xml:space="preserve">HOU23</t>
  </si>
  <si>
    <t xml:space="preserve">Houstonia, Houston Asiatown and Chinatown history, May 2023</t>
  </si>
  <si>
    <t xml:space="preserve">HOU25</t>
  </si>
  <si>
    <t xml:space="preserve">Houstonia, Bellaire Boulevard Asiatown and the old Chinatown, November 2025</t>
  </si>
  <si>
    <t xml:space="preserve">HCH93</t>
  </si>
  <si>
    <t xml:space="preserve">Houston Chronicle, Bayou City History, foreign language street signs (October 1993 bilingual signs on Bellaire Boulevard)</t>
  </si>
  <si>
    <t xml:space="preserve">HCH05</t>
  </si>
  <si>
    <t xml:space="preserve">CO22</t>
  </si>
  <si>
    <t xml:space="preserve">ClickOrlando, How Orlando's Mills 50 district turned into a thriving Asian American community, 5 May 2022</t>
  </si>
  <si>
    <t xml:space="preserve">TCP20</t>
  </si>
  <si>
    <t xml:space="preserve">The Community Paper, Little Vietnam: a brief history of Vietnamese restaurants in Mills 50, 25 February 2020</t>
  </si>
  <si>
    <t xml:space="preserve">TCPM</t>
  </si>
  <si>
    <t xml:space="preserve">AT26</t>
  </si>
  <si>
    <t xml:space="preserve">Asia Trend, Central Florida's 14th annual Dragon Parade Lunar New Year Festival returns, 14 January 2026</t>
  </si>
  <si>
    <t xml:space="preserve">OCR15</t>
  </si>
  <si>
    <t xml:space="preserve">Orange County Register via UC Irvine VAOHP, Why Westminster: eleven reasons the Vietnamese came to Little Saigon, 30 April 2015</t>
  </si>
  <si>
    <t xml:space="preserve">PBS</t>
  </si>
  <si>
    <t xml:space="preserve">PBS SoCal, Orange County's Little Saigon turns 25 (1988 designation and freeway signs)</t>
  </si>
  <si>
    <t xml:space="preserve">VOC25</t>
  </si>
  <si>
    <t xml:space="preserve">Voice of OC, Will Little Saigon finally get an archway, July 2025</t>
  </si>
  <si>
    <t xml:space="preserve">SUN25</t>
  </si>
  <si>
    <t xml:space="preserve">Chicago Sun-Times, Argyle Night Market and the Red Line station reopening, 15 July 2025</t>
  </si>
  <si>
    <t xml:space="preserve">CHR</t>
  </si>
  <si>
    <t xml:space="preserve">The Chicago Reporter, Chicago through photos: Uptown and Argyle</t>
  </si>
  <si>
    <t xml:space="preserve">FFX23</t>
  </si>
  <si>
    <t xml:space="preserve">FFXnow, Falls Church advances East End revitalization plan as Vietnamese locals fear displacement, 12 June 2023</t>
  </si>
  <si>
    <t xml:space="preserve">ARL24</t>
  </si>
  <si>
    <t xml:space="preserve">ARLnow, Saigon Blvd signage coming to portion of Wilson Blvd in Falls Church, 6 November 2024</t>
  </si>
  <si>
    <t xml:space="preserve">USC23</t>
  </si>
  <si>
    <t xml:space="preserve">USC Annenberg Media, The Los Angeles Korean Festival celebrates 50 years, 19 October 2023</t>
  </si>
  <si>
    <t xml:space="preserve">LAT</t>
  </si>
  <si>
    <t xml:space="preserve">L.A. Taco, Hi Duk Lee, founder of Koreatown, dies at 79</t>
  </si>
  <si>
    <t xml:space="preserve">CBSSF</t>
  </si>
  <si>
    <t xml:space="preserve">CBS San Francisco, Controversial Vietnam Town shopping center opens its doors in San Jose (18 June 2011)</t>
  </si>
  <si>
    <t xml:space="preserve">CRONK</t>
  </si>
  <si>
    <t xml:space="preserve">Cronkite News, Phoenix Chinese Cultural Center sale, 29 August 2017</t>
  </si>
  <si>
    <t xml:space="preserve">METRO</t>
  </si>
  <si>
    <t xml:space="preserve">Detroit Metro Times, Detroit's top 10 urban planning blunders (the 1961 Chinatown relocation)</t>
  </si>
  <si>
    <t xml:space="preserve">AXD</t>
  </si>
  <si>
    <t xml:space="preserve">Axios Detroit, Restaurant project drives Chinatown revival, 19 October 2023</t>
  </si>
  <si>
    <t xml:space="preserve">TDR08</t>
  </si>
  <si>
    <t xml:space="preserve">The Daily Record, A new Chinatown for Baltimore, 11 February 2008</t>
  </si>
  <si>
    <t xml:space="preserve">BMAG19</t>
  </si>
  <si>
    <t xml:space="preserve">Baltimore Magazine, What to expect from the revitalization of Baltimore's historic Chinatown, 13 February 2019</t>
  </si>
  <si>
    <t xml:space="preserve">COSTAR24</t>
  </si>
  <si>
    <t xml:space="preserve">CoStar, Las Vegas works to reposition its pioneering Chinatown (June 2024 redevelopment plan)</t>
  </si>
  <si>
    <t xml:space="preserve">SBLOG17</t>
  </si>
  <si>
    <t xml:space="preserve">Streetsblog USA, The campaign to fix Atlanta's most dangerous street and preserve its immigrant cultures, 21 September 2017</t>
  </si>
  <si>
    <t xml:space="preserve">AJC18</t>
  </si>
  <si>
    <t xml:space="preserve">Atlanta Journal-Constitution, Buford Highway development threatens Atlanta immigrant corridor, 2 March 2018</t>
  </si>
  <si>
    <t xml:space="preserve">MID</t>
  </si>
  <si>
    <t xml:space="preserve">Midstory, Rejuvenating an aging Asia on Argyle in Chicago</t>
  </si>
  <si>
    <t xml:space="preserve">SE2</t>
  </si>
  <si>
    <t xml:space="preserve">Street Economics® Detection #2 business inventory: 29 Asian businesses along and around 163rd Street, geocoded, September 2026 (published with this site as detection2_inventory.json; the map site is the Detection #2 surface)</t>
  </si>
  <si>
    <t xml:space="preserve">https://nmbasiatown.streeteconomics.com/detection2_inventory.json</t>
  </si>
  <si>
    <t xml:space="preserve">SEPL</t>
  </si>
  <si>
    <t xml:space="preserve">Placer.ai visitor origin and hourly visit export for the NMB Asian Night Market at Mishcon Athletic Field, 20 to 21 December 2025 and 16 to 17 May 2026, 2 pm to 10 pm window, home origins at ZIP level, Street Economics® license (published with this site as catchment.json)</t>
  </si>
  <si>
    <t xml:space="preserve">database</t>
  </si>
  <si>
    <t xml:space="preserve">https://nmbasiatown.streeteconomics.com/catchment.json</t>
  </si>
  <si>
    <t xml:space="preserve">WNMB</t>
  </si>
  <si>
    <t xml:space="preserve">Wikipedia, North Miami Beach, Florida (city history; the artery referred to unofficially as Chinatown since the early 1990s)</t>
  </si>
  <si>
    <t xml:space="preserve">https://en.wikipedia.org/wiki/North_Miami_Beach,_Florida</t>
  </si>
  <si>
    <t xml:space="preserve">W826</t>
  </si>
  <si>
    <t xml:space="preserve">Wikipedia, Florida State Road 826 (route description of the surface section from the Golden Glades to Sunny Isles Beach)</t>
  </si>
  <si>
    <t xml:space="preserve">https://en.wikipedia.org/wiki/Florida_State_Road_826</t>
  </si>
  <si>
    <t xml:space="preserve">WMALL</t>
  </si>
  <si>
    <t xml:space="preserve">Wikipedia, The Mall at 163rd Street (opened 1 November 1956; Walmart Supercenter 2005; Brixmor)</t>
  </si>
  <si>
    <t xml:space="preserve">https://en.wikipedia.org/wiki/The_Mall_at_163rd_Street</t>
  </si>
  <si>
    <t xml:space="preserve">WNM</t>
  </si>
  <si>
    <t xml:space="preserve">Wikipedia, North Miami, Florida (Chinatown district status 2019 to 2020)</t>
  </si>
  <si>
    <t xml:space="preserve">https://en.wikipedia.org/wiki/North_Miami,_Florida</t>
  </si>
  <si>
    <t xml:space="preserve">HOH</t>
  </si>
  <si>
    <t xml:space="preserve">Eleanor Hoh (Wok Star), Asian Markets in Miami, first published 13 June 2013, updated 19 July 2025 (most Asian markets are on 163rd and 167th; store list)</t>
  </si>
  <si>
    <t xml:space="preserve">https://eleanorhoh.com/asian-markets-in-miami/</t>
  </si>
  <si>
    <t xml:space="preserve">Eleanor Hoh (Wok Star), Asian Markets in Broward (Chung Hing Oriental Mart, Pembroke Pines; PK Oriental Mart; New York Mart Sunrise)</t>
  </si>
  <si>
    <t xml:space="preserve">https://eleanorhoh.com/asian-markets-in-broward/</t>
  </si>
  <si>
    <t xml:space="preserve">TAF</t>
  </si>
  <si>
    <t xml:space="preserve">TripAdvisor forum, Chinatown in Miami (about 2011: a few Chinese businesses along the corridor of 167th to 163rd Street; PK Oriental Mart; Vin An Mart; Chung Hing)</t>
  </si>
  <si>
    <t xml:space="preserve">https://www.tripadvisor.com/ShowTopic-g34438-i92-k6765924-Chinatown_in_Miami-Miami_Florida.html</t>
  </si>
  <si>
    <t xml:space="preserve">MCT14</t>
  </si>
  <si>
    <t xml:space="preserve">Miami Culinary Tours blog, PK Oriental Mart, 9 November 2014</t>
  </si>
  <si>
    <t xml:space="preserve">https://www.miamiculinarytours.com/blog/pk-oriental-mart/</t>
  </si>
  <si>
    <t xml:space="preserve">MCC</t>
  </si>
  <si>
    <t xml:space="preserve">Miami China City, own site (operator states the store has been open since 1992)</t>
  </si>
  <si>
    <t xml:space="preserve">https://www.miamichinacity.com/</t>
  </si>
  <si>
    <t xml:space="preserve">Hiro Japanese Restaurant, own site, About (founded 1983 on Biscayne Boulevard, moved to 3007 NE 163rd Street in 1993 when the Biscayne widening began)</t>
  </si>
  <si>
    <t xml:space="preserve">https://www.hiro163.com/about-us/</t>
  </si>
  <si>
    <t xml:space="preserve">Kosher Miami (KM), establishment listing: Bambu Pan Asian Kitchen, 3427 NE 163rd Street, meat</t>
  </si>
  <si>
    <t xml:space="preserve">https://koshermiami.org/establishments/BambuPanAsianKitchen</t>
  </si>
  <si>
    <t xml:space="preserve">BAMBU</t>
  </si>
  <si>
    <t xml:space="preserve">Bambu Kosher, own site, North Miami Beach page and sibling locations</t>
  </si>
  <si>
    <t xml:space="preserve">https://bambukosher.com/nmb/</t>
  </si>
  <si>
    <t xml:space="preserve">CMCK</t>
  </si>
  <si>
    <t xml:space="preserve">CM Chicken North Miami Beach store site</t>
  </si>
  <si>
    <t xml:space="preserve">https://www.cmchickenwings.com/</t>
  </si>
  <si>
    <t xml:space="preserve">YELPBMK</t>
  </si>
  <si>
    <t xml:space="preserve">Yelp listing, Beijing Mart, 9501 SW 72nd St, Kendall (the former PK Oriental Mart space)</t>
  </si>
  <si>
    <t xml:space="preserve">https://www.yelp.com/biz/beijing-mart-miami-2</t>
  </si>
  <si>
    <t xml:space="preserve">YELPNYM</t>
  </si>
  <si>
    <t xml:space="preserve">Yelp listing (closed), New York Mart, 551 NE 167th St</t>
  </si>
  <si>
    <t xml:space="preserve">https://www.yelp.com/biz/new-york-mart-north-miami-beach-2</t>
  </si>
  <si>
    <t xml:space="preserve">YELPVA</t>
  </si>
  <si>
    <t xml:space="preserve">Yelp listing (closed), Vinh An Oriental Market, 372 NE 167th St</t>
  </si>
  <si>
    <t xml:space="preserve">https://www.yelp.com/biz/vinh-an-oriental-market-miami-beach</t>
  </si>
  <si>
    <t xml:space="preserve">YELPPK</t>
  </si>
  <si>
    <t xml:space="preserve">Yelp listing (closed), PK Oriental Mart, 9501 SW 72nd St, Kendall</t>
  </si>
  <si>
    <t xml:space="preserve">https://www.yelp.com/biz/pk-oriental-mart-miami</t>
  </si>
  <si>
    <t xml:space="preserve">LOOP41</t>
  </si>
  <si>
    <t xml:space="preserve">LoopNet property record, 41 NW 167th St (12,945 square feet offered for lease)</t>
  </si>
  <si>
    <t xml:space="preserve">https://www.loopnet.com/property/41-nw-167th-st-miami-fl-33169/12086-0721130071970/</t>
  </si>
  <si>
    <t xml:space="preserve">LOOP551</t>
  </si>
  <si>
    <t xml:space="preserve">LoopNet property record, 551 NE 167th St (97,443 square feet, 7.37 acres)</t>
  </si>
  <si>
    <t xml:space="preserve">https://www.loopnet.com/property/551-ne-167th-st-miami-fl-33162/12086-0722070530010/</t>
  </si>
  <si>
    <t xml:space="preserve">LOOP255</t>
  </si>
  <si>
    <t xml:space="preserve">LoopNet listing, 255 NE 167 Street, Seaboard Commercial Center</t>
  </si>
  <si>
    <t xml:space="preserve">https://www.loopnet.com/Listing/18633456/255-ne-167-street-North-Miami-Beach-FL/</t>
  </si>
  <si>
    <t xml:space="preserve">Greater Miami Convention and Visitors Bureau event listing, North Miami Beach Asian Night Market (sponsors: Commissioner Lynn Su, Miami-Dade Beacon Council, GMCVB, Coastal Waste &amp; Recycling; dozens of food vendors; 7 dollars for non residents)</t>
  </si>
  <si>
    <t xml:space="preserve">https://www.miamiandbeaches.com/event/north-miami-beach-asian-night-market/36174</t>
  </si>
  <si>
    <t xml:space="preserve">EVB</t>
  </si>
  <si>
    <t xml:space="preserve">Eventbrite, North Miami Beach Asian Night Market, International Food Festival (organizer Saigon Night Market)</t>
  </si>
  <si>
    <t xml:space="preserve">https://www.eventbrite.com/e/north-miami-beach-asian-night-market-international-food-festival-tickets-1974936173258</t>
  </si>
  <si>
    <t xml:space="preserve">NAAAP</t>
  </si>
  <si>
    <t xml:space="preserve">NAAAP Miami, team page (Lynn Sutjapojnukul, Su, VP of Community Outreach) and 2025 annual picnic at Oleta River State Park</t>
  </si>
  <si>
    <t xml:space="preserve">https://miami.naaap.org/team</t>
  </si>
  <si>
    <t xml:space="preserve">Thai American Association of Florida, events (Family Fun Day celebrating AAPI Heritage Month with the City of North Miami Beach, 25 May 2024)</t>
  </si>
  <si>
    <t xml:space="preserve">https://taafl.org/events/</t>
  </si>
  <si>
    <t xml:space="preserve">RMA17</t>
  </si>
  <si>
    <t xml:space="preserve">RMA, North Miami CRA approves Chinatown master plan (November 2017)</t>
  </si>
  <si>
    <t xml:space="preserve">https://rma.us.com/north-miami-cra-approves-chinatown-master-plan/</t>
  </si>
  <si>
    <t xml:space="preserve">LUYI</t>
  </si>
  <si>
    <t xml:space="preserve">Miami planned Chinatown, student research page, 18 April 2022 (no commercial development; road diet; name to change)</t>
  </si>
  <si>
    <t xml:space="preserve">WBUF</t>
  </si>
  <si>
    <t xml:space="preserve">WHOU</t>
  </si>
  <si>
    <t xml:space="preserve">WSWMD</t>
  </si>
  <si>
    <t xml:space="preserve">Wikipedia, Southwest Management District (Houston)</t>
  </si>
  <si>
    <t xml:space="preserve">WMILLS</t>
  </si>
  <si>
    <t xml:space="preserve">WLSOC</t>
  </si>
  <si>
    <t xml:space="preserve">WARG</t>
  </si>
  <si>
    <t xml:space="preserve">CHIL</t>
  </si>
  <si>
    <t xml:space="preserve">Chicago-L.org, Argyle station (1991 pagoda canopy)</t>
  </si>
  <si>
    <t xml:space="preserve">WEDEN</t>
  </si>
  <si>
    <t xml:space="preserve">WLSA</t>
  </si>
  <si>
    <t xml:space="preserve">WCID</t>
  </si>
  <si>
    <t xml:space="preserve">CIDBIA</t>
  </si>
  <si>
    <t xml:space="preserve">Chinatown International District Business Improvement Area, about (founded 1994)</t>
  </si>
  <si>
    <t xml:space="preserve">WKT</t>
  </si>
  <si>
    <t xml:space="preserve">WLION</t>
  </si>
  <si>
    <t xml:space="preserve">Wikipedia, Lion Plaza (San Jose)</t>
  </si>
  <si>
    <t xml:space="preserve">WLSSJ</t>
  </si>
  <si>
    <t xml:space="preserve">WLV</t>
  </si>
  <si>
    <t xml:space="preserve">WPHX</t>
  </si>
  <si>
    <t xml:space="preserve">WDET</t>
  </si>
  <si>
    <t xml:space="preserve">WBAL</t>
  </si>
  <si>
    <t xml:space="preserve">DHS</t>
  </si>
  <si>
    <t xml:space="preserve">FORD</t>
  </si>
  <si>
    <t xml:space="preserve">Fordham University, Unsettled Feeling and Critical Insight, Chamblee part 2 (International Village, 1992)</t>
  </si>
  <si>
    <t xml:space="preserve">SFA</t>
  </si>
  <si>
    <t xml:space="preserve">Southern Foodways Alliance via Google Arts and Culture, Meet Harold Shinn, owner of Buford Highway Farmers Market (oral history, 3 April 2010)</t>
  </si>
  <si>
    <t xml:space="preserve">DISP</t>
  </si>
  <si>
    <t xml:space="preserve">ECH</t>
  </si>
  <si>
    <t xml:space="preserve">Encyclopedia of Cleveland History, AsiaTown</t>
  </si>
  <si>
    <t xml:space="preserve">https://case.edu/ech/articles/a/asiatown</t>
  </si>
  <si>
    <t xml:space="preserve">Sheet</t>
  </si>
  <si>
    <t xml:space="preserve">Field</t>
  </si>
  <si>
    <t xml:space="preserve">Definition</t>
  </si>
  <si>
    <t xml:space="preserve">Nodes</t>
  </si>
  <si>
    <t xml:space="preserve">Stable identifier; join key to Edges</t>
  </si>
  <si>
    <t xml:space="preserve">Display name</t>
  </si>
  <si>
    <t xml:space="preserve">business, person, property, street, civic, organization, event, city (hub region)</t>
  </si>
  <si>
    <t xml:space="preserve">One of eleven layers of the place; a node belongs to exactly one</t>
  </si>
  <si>
    <t xml:space="preserve">Street address or place description as the sources give it</t>
  </si>
  <si>
    <t xml:space="preserve">Western anchor, 167th cluster, 163rd Street east strip, Outside the corridor, Location not recorded</t>
  </si>
  <si>
    <t xml:space="preserve">Municipality of record on the county business tax layer or the parcel layer</t>
  </si>
  <si>
    <t xml:space="preserve">Sunbiz entity name, document number and filing year</t>
  </si>
  <si>
    <t xml:space="preserve">Founding year for businesses (earlier of Sunbiz filing and county receipt start at the address), year built for property, date for events</t>
  </si>
  <si>
    <t xml:space="preserve">Year closed, dissolved or ended, where applicable</t>
  </si>
  <si>
    <t xml:space="preserve">Year used on the timeline</t>
  </si>
  <si>
    <t xml:space="preserve">founding year; first documented activity; first documented year on the map; county receipt floor date; no dated link</t>
  </si>
  <si>
    <t xml:space="preserve">What the node is, in the sources' terms</t>
  </si>
  <si>
    <t xml:space="preserve">anchor for the four commercial anchors ringed on Detection #2 (three grocers and Miami China City); blank otherwise</t>
  </si>
  <si>
    <t xml:space="preserve">Businesses only: publicly verified operating; public record entity; historic or successor (see the Read me)</t>
  </si>
  <si>
    <t xml:space="preserve">Entity filed, County receipt from</t>
  </si>
  <si>
    <t xml:space="preserve">Exact dates of the two official records where recorded</t>
  </si>
  <si>
    <t xml:space="preserve">Status recorded by the sources as of the cutoff date; activity after the cutoff is worded as announced or scheduled</t>
  </si>
  <si>
    <t xml:space="preserve">Cutoff date</t>
  </si>
  <si>
    <t xml:space="preserve">People only: institutional connector, personnel connector, founding or core member</t>
  </si>
  <si>
    <t xml:space="preserve">High, Medium or Low, as defined on the Read me sheet</t>
  </si>
  <si>
    <t xml:space="preserve">Source ids from the Source register</t>
  </si>
  <si>
    <t xml:space="preserve">Degree, Distinct neighbors, Betweenness, Location and lineage betweenness</t>
  </si>
  <si>
    <t xml:space="preserve">Computed metrics; see the Network metrics sheet</t>
  </si>
  <si>
    <t xml:space="preserve">Latitude, Longitude, Pin basis</t>
  </si>
  <si>
    <t xml:space="preserve">Pin on the Cities view and how it was set: Detection #2 geocode, county parcel centroid, hand placed on county street geometry, cluster off the frame</t>
  </si>
  <si>
    <t xml:space="preserve">Short narrative, present tense, with the record behind each date</t>
  </si>
  <si>
    <t xml:space="preserve">Edges</t>
  </si>
  <si>
    <t xml:space="preserve">Source / Target</t>
  </si>
  <si>
    <t xml:space="preserve">Node ids; direction matters for every relation except collaboration</t>
  </si>
  <si>
    <t xml:space="preserve">located in; opened; relocated to; grew into (a second location or spin off); became (an earlier business at the same address or entity); related venture; produced; program or license; appears in (an event or a press recognition); collaboration; supported (a time bounded sponsor role); influenced (only where the descendants have said it themselves)</t>
  </si>
  <si>
    <t xml:space="preserve">Tenure or year of the relation as recorded</t>
  </si>
  <si>
    <t xml:space="preserve">Names the record behind the edge</t>
  </si>
  <si>
    <t xml:space="preserve">Location and lineage (located in, opened, relocated to, grew into, became, related venture, produced); Influence; Support; Programmes, events, collaboration</t>
  </si>
  <si>
    <t xml:space="preserve">Item</t>
  </si>
  <si>
    <t xml:space="preserve">Lower confidence or left off</t>
  </si>
  <si>
    <t xml:space="preserve">Which parcel in the 1813 to 1869 NE 163rd Street strip carries Chung Hing's 1855 storefront; and the parcel placements of Choong Man Chicken, Ohla Tea, Shum's, Panya Thai, Mi Tea, Little Saigon, Lutong Pinoy, Ginza, Taiwan Ice, Bambu and Iron Sushi, each marked probable or not resolved.</t>
  </si>
  <si>
    <t xml:space="preserve">The 1 July 2015 Chinatown designation of North Miami Beach Boulevard: reported by The Real Deal in 2017 with a county study of 47 businesses; the county resolution and any city record are not found.</t>
  </si>
  <si>
    <t xml:space="preserve">Miami China City's opening year: the operator states 1992; the earliest official record at the address is a 2005 entity and a 2010 county receipt. The map uses 2005.</t>
  </si>
  <si>
    <t xml:space="preserve">Mary Ann Bakery's status: a county receipt from 1992 remains on the 2026 layer, the bakery is absent from the Detection #2 inventory.</t>
  </si>
  <si>
    <t xml:space="preserve">China Restaurant at 178 NE 167th Street, in the Detection #2 inventory, has no Sunbiz or county record; the address carries a Le Genie Restaurant receipt from October 2024. It is not a node.</t>
  </si>
  <si>
    <t xml:space="preserve">Wok Place Inc at 17048 West Dixie Highway, the Detection #2 pending mark, has no record; the address is Lutong Pinoy Filipino Cuisine on the county layer since 2015, which is the node.</t>
  </si>
  <si>
    <t xml:space="preserve">Commission approval, budget line and attendance for either night market: none found; the NovusAgenda minutes for late 2025 and spring 2026 do not return readable text.</t>
  </si>
  <si>
    <t xml:space="preserve">Hours of the night markets: the city pages state 2 to 9 pm; the Eventbrite pages state 2 to 9 pm for December and 3 to 10 pm for May; the Placer.ai export uses a 2 pm to 10 pm window. The map uses the city pages for the event hours and reports the catchment on the export window.</t>
  </si>
  <si>
    <t xml:space="preserve">Chung Hing Oriental Mart in Pembroke Pines: same trade name on a 2025 market list; the operating entity and its relationship to the 163rd Street store are not identified.</t>
  </si>
  <si>
    <t xml:space="preserve">The kosher certification of Chai Wok is stated by the restaurant and not verified against a certifier.</t>
  </si>
  <si>
    <t xml:space="preserve">The Saigon Night Market's own site is a placeholder; its founding year rests on its co organizer's statements to two newspapers.</t>
  </si>
  <si>
    <t xml:space="preserve">Deed and sale dates for the 551 NE 167th Street center, the Seaboard Commercial Center, the 335 NE 167th Street center and the 41 NW 167th Street building are not retrievable from the sources used.</t>
  </si>
  <si>
    <t xml:space="preserve">Comparator table gaps marked not found: the first community event for Buford Highway, Eden Center, Seattle and San Jose; Little Saigon's association year; Argyle's anchor grocer year; Koreatown's first press naming; Mills 50's dated displacement pressure.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</si>
</sst>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b val="true"/>
      <sz val="10"/>
      <name val="Arial"/>
      <family val="0"/>
      <charset val="1"/>
    </font>
  </fonts>
  <fills count="4">
    <fill>
      <patternFill patternType="none"/>
    </fill>
    <fill>
      <patternFill patternType="gray125"/>
    </fill>
    <fill>
      <patternFill patternType="solid">
        <fgColor rgb="FF1A1A1A"/>
        <bgColor rgb="FF333300"/>
      </patternFill>
    </fill>
    <fill>
      <patternFill patternType="solid">
        <fgColor rgb="FFFBF1D6"/>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5" fillId="3"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A1A1A"/>
          <bgColor rgb="FF000000"/>
        </patternFill>
      </fill>
    </dxf>
    <dxf>
      <fill>
        <patternFill patternType="solid">
          <bgColor rgb="FF000000"/>
        </patternFill>
      </fill>
    </dxf>
    <dxf>
      <fill>
        <patternFill patternType="solid">
          <fgColor rgb="FFFFFFFF"/>
          <bgColor rgb="FF000000"/>
        </patternFill>
      </fill>
    </dxf>
    <dxf>
      <fill>
        <patternFill patternType="solid">
          <fgColor rgb="FFFBF1D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F1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ables/table1.xml><?xml version="1.0" encoding="utf-8"?>
<table xmlns="http://schemas.openxmlformats.org/spreadsheetml/2006/main" id="1" name="Businesses" displayName="Businesses" ref="A1:Q42" headerRowCount="1" totalsRowCount="0" totalsRowShown="0">
  <autoFilter ref="A1:Q42"/>
  <tableColumns count="17">
    <tableColumn id="1" name="Business"/>
    <tableColumn id="2" name="Layer"/>
    <tableColumn id="3" name="Address"/>
    <tableColumn id="4" name="Hub region"/>
    <tableColumn id="5" name="Jurisdiction"/>
    <tableColumn id="6" name="Entity of record"/>
    <tableColumn id="7" name="Entity filed"/>
    <tableColumn id="8" name="County receipt from"/>
    <tableColumn id="9" name="Year"/>
    <tableColumn id="10" name="End"/>
    <tableColumn id="11" name="Year basis"/>
    <tableColumn id="12" name="Anchor"/>
    <tableColumn id="13" name="Evidence class"/>
    <tableColumn id="14" name="Plaza or parcel"/>
    <tableColumn id="15" name="Status as of cutoff"/>
    <tableColumn id="16" name="Confidence"/>
    <tableColumn id="17" name="Sources"/>
  </tableColumns>
</table>
</file>

<file path=xl/tables/table2.xml><?xml version="1.0" encoding="utf-8"?>
<table xmlns="http://schemas.openxmlformats.org/spreadsheetml/2006/main" id="2" name="Catchment" displayName="Catchment" ref="A1:I139" headerRowCount="1" totalsRowCount="0" totalsRowShown="0">
  <autoFilter ref="A1:I139"/>
  <tableColumns count="9">
    <tableColumn id="1" name="Market"/>
    <tableColumn id="2" name="Dates"/>
    <tableColumn id="3" name="Home ZIP"/>
    <tableColumn id="4" name="Latitude"/>
    <tableColumn id="5" name="Longitude"/>
    <tableColumn id="6" name="Visits"/>
    <tableColumn id="7" name="Share of market visits (%)"/>
    <tableColumn id="8" name="Miles from site"/>
    <tableColumn id="9" name="At both markets"/>
  </tableColumns>
</table>
</file>

<file path=xl/tables/table3.xml><?xml version="1.0" encoding="utf-8"?>
<table xmlns="http://schemas.openxmlformats.org/spreadsheetml/2006/main" id="3" name="CompSources" displayName="CompSources" ref="A1:E93" headerRowCount="1" totalsRowCount="0" totalsRowShown="0">
  <autoFilter ref="A1:E93"/>
  <tableColumns count="5">
    <tableColumn id="1" name="District"/>
    <tableColumn id="2" name="Id"/>
    <tableColumn id="3" name="Source"/>
    <tableColumn id="4" name="Tier"/>
    <tableColumn id="5" name="Address"/>
  </tableColumns>
</table>
</file>

<file path=xl/tables/table4.xml><?xml version="1.0" encoding="utf-8"?>
<table xmlns="http://schemas.openxmlformats.org/spreadsheetml/2006/main" id="4" name="Dictionary" displayName="Dictionary" ref="A1:C30" headerRowCount="1" totalsRowCount="0" totalsRowShown="0">
  <autoFilter ref="A1:C30"/>
  <tableColumns count="3">
    <tableColumn id="1" name="Sheet"/>
    <tableColumn id="2" name="Field"/>
    <tableColumn id="3" name="Definition"/>
  </tableColumns>
</table>
</file>

<file path=xl/tables/table5.xml><?xml version="1.0" encoding="utf-8"?>
<table xmlns="http://schemas.openxmlformats.org/spreadsheetml/2006/main" id="5" name="Edges" displayName="Edges" ref="A1:H106" headerRowCount="1" totalsRowCount="0" totalsRowShown="0">
  <autoFilter ref="A1:H106"/>
  <tableColumns count="8">
    <tableColumn id="1" name="Source"/>
    <tableColumn id="2" name="Source ID"/>
    <tableColumn id="3" name="Relation"/>
    <tableColumn id="4" name="Target"/>
    <tableColumn id="5" name="Target ID"/>
    <tableColumn id="6" name="Years"/>
    <tableColumn id="7" name="Note"/>
    <tableColumn id="8" name="Edge class"/>
  </tableColumns>
</table>
</file>

<file path=xl/tables/table6.xml><?xml version="1.0" encoding="utf-8"?>
<table xmlns="http://schemas.openxmlformats.org/spreadsheetml/2006/main" id="6" name="Metrics" displayName="Metrics" ref="A1:G109" headerRowCount="1" totalsRowCount="0" totalsRowShown="0">
  <autoFilter ref="A1:G109"/>
  <tableColumns count="7">
    <tableColumn id="1" name="Node"/>
    <tableColumn id="2" name="Kind"/>
    <tableColumn id="3" name="Layer"/>
    <tableColumn id="4" name="Degree (all edges)"/>
    <tableColumn id="5" name="Distinct neighbors"/>
    <tableColumn id="6" name="Betweenness (all edges)"/>
    <tableColumn id="7" name="Location and lineage betweenness"/>
  </tableColumns>
</table>
</file>

<file path=xl/tables/table7.xml><?xml version="1.0" encoding="utf-8"?>
<table xmlns="http://schemas.openxmlformats.org/spreadsheetml/2006/main" id="7" name="Moves" displayName="Moves" ref="A1:E16" headerRowCount="1" totalsRowCount="0" totalsRowShown="0">
  <autoFilter ref="A1:E16"/>
  <tableColumns count="5">
    <tableColumn id="1" name="Years"/>
    <tableColumn id="2" name="From"/>
    <tableColumn id="3" name="Relation"/>
    <tableColumn id="4" name="To"/>
    <tableColumn id="5" name="Note"/>
  </tableColumns>
</table>
</file>

<file path=xl/tables/table8.xml><?xml version="1.0" encoding="utf-8"?>
<table xmlns="http://schemas.openxmlformats.org/spreadsheetml/2006/main" id="8" name="Nodes" displayName="Nodes" ref="A1:AD114" headerRowCount="1" totalsRowCount="0" totalsRowShown="0">
  <autoFilter ref="A1:AD114"/>
  <tableColumns count="30">
    <tableColumn id="1" name="ID"/>
    <tableColumn id="2" name="Name"/>
    <tableColumn id="3" name="Kind"/>
    <tableColumn id="4" name="Person class"/>
    <tableColumn id="5" name="Layer"/>
    <tableColumn id="6" name="Address or place"/>
    <tableColumn id="7" name="Hub region"/>
    <tableColumn id="8" name="Jurisdiction"/>
    <tableColumn id="9" name="Entity of record"/>
    <tableColumn id="10" name="Entity filed"/>
    <tableColumn id="11" name="County receipt from"/>
    <tableColumn id="12" name="Evidence class"/>
    <tableColumn id="13" name="Year"/>
    <tableColumn id="14" name="End"/>
    <tableColumn id="15" name="Place year"/>
    <tableColumn id="16" name="Place year basis"/>
    <tableColumn id="17" name="Role"/>
    <tableColumn id="18" name="Anchor"/>
    <tableColumn id="19" name="Status"/>
    <tableColumn id="20" name="Status as of"/>
    <tableColumn id="21" name="Confidence"/>
    <tableColumn id="22" name="Sources"/>
    <tableColumn id="23" name="Degree"/>
    <tableColumn id="24" name="Distinct neighbors"/>
    <tableColumn id="25" name="Betweenness"/>
    <tableColumn id="26" name="Location and lineage betweenness"/>
    <tableColumn id="27" name="Latitude"/>
    <tableColumn id="28" name="Longitude"/>
    <tableColumn id="29" name="Pin basis"/>
    <tableColumn id="30" name="Note"/>
  </tableColumns>
</table>
</file>

<file path=xl/tables/table9.xml><?xml version="1.0" encoding="utf-8"?>
<table xmlns="http://schemas.openxmlformats.org/spreadsheetml/2006/main" id="9" name="OpenItems" displayName="OpenItems" ref="A1:B14" headerRowCount="1" totalsRowCount="0" totalsRowShown="0">
  <autoFilter ref="A1:B14"/>
  <tableColumns count="2">
    <tableColumn id="1" name="Type"/>
    <tableColumn id="2" name="Item"/>
  </tableColumns>
</table>
</file>

<file path=xl/tables/table10.xml><?xml version="1.0" encoding="utf-8"?>
<table xmlns="http://schemas.openxmlformats.org/spreadsheetml/2006/main" id="10" name="SourceRegister" displayName="SourceRegister" ref="A1:D156" headerRowCount="1" totalsRowCount="0" totalsRowShown="0">
  <autoFilter ref="A1:D156"/>
  <tableColumns count="4">
    <tableColumn id="1" name="Id"/>
    <tableColumn id="2" name="Source"/>
    <tableColumn id="3" name="Tier"/>
    <tableColumn id="4" name="Address"/>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8.xml"/>
</Relationships>
</file>

<file path=xl/worksheets/_rels/sheet3.xml.rels><?xml version="1.0" encoding="UTF-8"?>
<Relationships xmlns="http://schemas.openxmlformats.org/package/2006/relationships"><Relationship Id="rId1" Type="http://schemas.openxmlformats.org/officeDocument/2006/relationships/table" Target="../tables/table5.xml"/>
</Relationships>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_rels/sheet5.xml.rels><?xml version="1.0" encoding="UTF-8"?>
<Relationships xmlns="http://schemas.openxmlformats.org/package/2006/relationships"><Relationship Id="rId1" Type="http://schemas.openxmlformats.org/officeDocument/2006/relationships/table" Target="../tables/table7.xml"/>
</Relationships>
</file>

<file path=xl/worksheets/_rels/sheet9.xml.rels><?xml version="1.0" encoding="UTF-8"?>
<Relationships xmlns="http://schemas.openxmlformats.org/package/2006/relationships"><Relationship Id="rId1" Type="http://schemas.openxmlformats.org/officeDocument/2006/relationships/table" Target="../tables/table2.xml"/>
</Relationships>
</file>

<file path=xl/worksheets/_rels/sheet10.xml.rels><?xml version="1.0" encoding="UTF-8"?>
<Relationships xmlns="http://schemas.openxmlformats.org/package/2006/relationships"><Relationship Id="rId1" Type="http://schemas.openxmlformats.org/officeDocument/2006/relationships/table" Target="../tables/table3.xml"/>
</Relationships>
</file>

<file path=xl/worksheets/_rels/sheet11.xml.rels><?xml version="1.0" encoding="UTF-8"?>
<Relationships xmlns="http://schemas.openxmlformats.org/package/2006/relationships"><Relationship Id="rId1" Type="http://schemas.openxmlformats.org/officeDocument/2006/relationships/table" Target="../tables/table6.xml"/>
</Relationships>
</file>

<file path=xl/worksheets/_rels/sheet12.xml.rels><?xml version="1.0" encoding="UTF-8"?>
<Relationships xmlns="http://schemas.openxmlformats.org/package/2006/relationships"><Relationship Id="rId1" Type="http://schemas.openxmlformats.org/officeDocument/2006/relationships/table" Target="../tables/table10.xml"/>
</Relationships>
</file>

<file path=xl/worksheets/_rels/sheet13.xml.rels><?xml version="1.0" encoding="UTF-8"?>
<Relationships xmlns="http://schemas.openxmlformats.org/package/2006/relationships"><Relationship Id="rId1" Type="http://schemas.openxmlformats.org/officeDocument/2006/relationships/table" Target="../tables/table4.xml"/>
</Relationships>
</file>

<file path=xl/worksheets/_rels/sheet14.xml.rels><?xml version="1.0" encoding="UTF-8"?>
<Relationships xmlns="http://schemas.openxmlformats.org/package/2006/relationships"><Relationship Id="rId1" Type="http://schemas.openxmlformats.org/officeDocument/2006/relationships/table" Target="../tables/table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5" hidden="false" customHeight="false" outlineLevel="0" collapsed="false">
      <c r="A1" s="1" t="s">
        <v>0</v>
      </c>
    </row>
    <row r="2" customFormat="false" ht="23.85" hidden="false" customHeight="false" outlineLevel="0" collapsed="false">
      <c r="A2" s="2" t="s">
        <v>1</v>
      </c>
    </row>
    <row r="3" customFormat="false" ht="23.85" hidden="false" customHeight="false" outlineLevel="0" collapsed="false">
      <c r="A3" s="2" t="s">
        <v>2</v>
      </c>
    </row>
    <row r="4" customFormat="false" ht="23.85" hidden="false" customHeight="false" outlineLevel="0" collapsed="false">
      <c r="A4" s="2" t="s">
        <v>3</v>
      </c>
    </row>
    <row r="5" customFormat="false" ht="15" hidden="false" customHeight="false" outlineLevel="0" collapsed="false">
      <c r="A5" s="2"/>
    </row>
    <row r="6" customFormat="false" ht="15" hidden="false" customHeight="false" outlineLevel="0" collapsed="false">
      <c r="A6" s="1" t="s">
        <v>4</v>
      </c>
    </row>
    <row r="7" customFormat="false" ht="23.85" hidden="false" customHeight="false" outlineLevel="0" collapsed="false">
      <c r="A7" s="2" t="s">
        <v>5</v>
      </c>
    </row>
    <row r="8" customFormat="false" ht="23.8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t="s">
        <v>8</v>
      </c>
    </row>
    <row r="11" customFormat="false" ht="15" hidden="false" customHeight="false" outlineLevel="0" collapsed="false">
      <c r="A11" s="2" t="s">
        <v>9</v>
      </c>
    </row>
    <row r="12" customFormat="false" ht="15" hidden="false" customHeight="false" outlineLevel="0" collapsed="false">
      <c r="A12" s="2" t="s">
        <v>10</v>
      </c>
    </row>
    <row r="13" customFormat="false" ht="23.85" hidden="false" customHeight="false" outlineLevel="0" collapsed="false">
      <c r="A13" s="2" t="s">
        <v>11</v>
      </c>
    </row>
    <row r="14" customFormat="false" ht="15" hidden="false" customHeight="false" outlineLevel="0" collapsed="false">
      <c r="A14" s="2" t="s">
        <v>12</v>
      </c>
    </row>
    <row r="15" customFormat="false" ht="35.05" hidden="false" customHeight="false" outlineLevel="0" collapsed="false">
      <c r="A15" s="2" t="s">
        <v>13</v>
      </c>
    </row>
    <row r="16" customFormat="false" ht="15" hidden="false" customHeight="false" outlineLevel="0" collapsed="false">
      <c r="A16" s="2" t="s">
        <v>14</v>
      </c>
    </row>
    <row r="17" customFormat="false" ht="15" hidden="false" customHeight="false" outlineLevel="0" collapsed="false">
      <c r="A17" s="2" t="s">
        <v>15</v>
      </c>
    </row>
    <row r="18" customFormat="false" ht="15" hidden="false" customHeight="false" outlineLevel="0" collapsed="false">
      <c r="A18" s="2" t="s">
        <v>16</v>
      </c>
    </row>
    <row r="19" customFormat="false" ht="15" hidden="false" customHeight="false" outlineLevel="0" collapsed="false">
      <c r="A19" s="2" t="s">
        <v>17</v>
      </c>
    </row>
    <row r="20" customFormat="false" ht="15" hidden="false" customHeight="false" outlineLevel="0" collapsed="false">
      <c r="A20" s="2"/>
    </row>
    <row r="21" customFormat="false" ht="15" hidden="false" customHeight="false" outlineLevel="0" collapsed="false">
      <c r="A21" s="1" t="s">
        <v>18</v>
      </c>
    </row>
    <row r="22" customFormat="false" ht="35.05" hidden="false" customHeight="false" outlineLevel="0" collapsed="false">
      <c r="A22" s="2" t="s">
        <v>19</v>
      </c>
    </row>
    <row r="23" customFormat="false" ht="35.05" hidden="false" customHeight="false" outlineLevel="0" collapsed="false">
      <c r="A23" s="2" t="s">
        <v>20</v>
      </c>
    </row>
    <row r="24" customFormat="false" ht="23.85" hidden="false" customHeight="false" outlineLevel="0" collapsed="false">
      <c r="A24" s="2" t="s">
        <v>21</v>
      </c>
    </row>
    <row r="25" customFormat="false" ht="23.85" hidden="false" customHeight="false" outlineLevel="0" collapsed="false">
      <c r="A25" s="2" t="s">
        <v>22</v>
      </c>
    </row>
    <row r="26" customFormat="false" ht="46.25" hidden="false" customHeight="false" outlineLevel="0" collapsed="false">
      <c r="A26" s="2" t="s">
        <v>23</v>
      </c>
    </row>
    <row r="27" customFormat="false" ht="46.25" hidden="false" customHeight="false" outlineLevel="0" collapsed="false">
      <c r="A27" s="2" t="s">
        <v>24</v>
      </c>
    </row>
    <row r="28" customFormat="false" ht="23.85" hidden="false" customHeight="false" outlineLevel="0" collapsed="false">
      <c r="A28" s="2" t="s">
        <v>25</v>
      </c>
    </row>
    <row r="29" customFormat="false" ht="15" hidden="false" customHeight="false" outlineLevel="0" collapsed="false">
      <c r="A29" s="2"/>
    </row>
    <row r="30" customFormat="false" ht="15" hidden="false" customHeight="false" outlineLevel="0" collapsed="false">
      <c r="A30" s="1" t="s">
        <v>26</v>
      </c>
    </row>
    <row r="31" customFormat="false" ht="57.45" hidden="false" customHeight="false" outlineLevel="0" collapsed="false">
      <c r="A31" s="2"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12"/>
    <col collapsed="false" customWidth="true" hidden="false" outlineLevel="0" max="4" min="4" style="0" width="18"/>
    <col collapsed="false" customWidth="true" hidden="false" outlineLevel="0" max="5" min="5" style="0" width="26"/>
    <col collapsed="false" customWidth="true" hidden="false" outlineLevel="0" max="6" min="6" style="0" width="30"/>
    <col collapsed="false" customWidth="true" hidden="false" outlineLevel="0" max="7" min="7" style="0" width="20"/>
    <col collapsed="false" customWidth="true" hidden="false" outlineLevel="0" max="8" min="8" style="0" width="22"/>
    <col collapsed="false" customWidth="true" hidden="false" outlineLevel="0" max="9" min="9" style="0" width="34"/>
    <col collapsed="false" customWidth="true" hidden="false" outlineLevel="0" max="11" min="10" style="0" width="16"/>
    <col collapsed="false" customWidth="true" hidden="false" outlineLevel="0" max="12" min="12" style="0" width="24"/>
    <col collapsed="false" customWidth="true" hidden="false" outlineLevel="0" max="14" min="13" style="0" width="7"/>
    <col collapsed="false" customWidth="true" hidden="false" outlineLevel="0" max="15" min="15" style="0" width="9"/>
    <col collapsed="false" customWidth="true" hidden="false" outlineLevel="0" max="17" min="16" style="0" width="30"/>
    <col collapsed="false" customWidth="true" hidden="false" outlineLevel="0" max="18" min="18" style="0" width="8"/>
    <col collapsed="false" customWidth="true" hidden="false" outlineLevel="0" max="19" min="19" style="0" width="34"/>
    <col collapsed="false" customWidth="true" hidden="false" outlineLevel="0" max="20" min="20" style="0" width="16"/>
    <col collapsed="false" customWidth="true" hidden="false" outlineLevel="0" max="21" min="21" style="0" width="11"/>
    <col collapsed="false" customWidth="true" hidden="false" outlineLevel="0" max="22" min="22" style="0" width="22"/>
    <col collapsed="false" customWidth="true" hidden="false" outlineLevel="0" max="24" min="23" style="0" width="8"/>
    <col collapsed="false" customWidth="true" hidden="false" outlineLevel="0" max="26" min="25" style="0" width="11"/>
    <col collapsed="false" customWidth="true" hidden="false" outlineLevel="0" max="28" min="27" style="0" width="10"/>
    <col collapsed="false" customWidth="true" hidden="false" outlineLevel="0" max="29" min="29" style="0" width="28"/>
    <col collapsed="false" customWidth="true" hidden="false" outlineLevel="0" max="30" min="30" style="0" width="90"/>
  </cols>
  <sheetData>
    <row r="1" customFormat="false" ht="57.45" hidden="false" customHeight="false" outlineLevel="0" collapsed="false">
      <c r="A1" s="3" t="s">
        <v>28</v>
      </c>
      <c r="B1" s="3" t="s">
        <v>29</v>
      </c>
      <c r="C1" s="3" t="s">
        <v>30</v>
      </c>
      <c r="D1" s="3" t="s">
        <v>31</v>
      </c>
      <c r="E1" s="3" t="s">
        <v>32</v>
      </c>
      <c r="F1" s="3" t="s">
        <v>33</v>
      </c>
      <c r="G1" s="3" t="s">
        <v>34</v>
      </c>
      <c r="H1" s="3" t="s">
        <v>35</v>
      </c>
      <c r="I1" s="3" t="s">
        <v>36</v>
      </c>
      <c r="J1" s="3" t="s">
        <v>37</v>
      </c>
      <c r="K1" s="3" t="s">
        <v>38</v>
      </c>
      <c r="L1" s="3" t="s">
        <v>39</v>
      </c>
      <c r="M1" s="3" t="s">
        <v>40</v>
      </c>
      <c r="N1" s="3" t="s">
        <v>41</v>
      </c>
      <c r="O1" s="3" t="s">
        <v>42</v>
      </c>
      <c r="P1" s="3" t="s">
        <v>43</v>
      </c>
      <c r="Q1" s="3" t="s">
        <v>44</v>
      </c>
      <c r="R1" s="3" t="s">
        <v>45</v>
      </c>
      <c r="S1" s="3" t="s">
        <v>46</v>
      </c>
      <c r="T1" s="3" t="s">
        <v>47</v>
      </c>
      <c r="U1" s="3" t="s">
        <v>48</v>
      </c>
      <c r="V1" s="3" t="s">
        <v>49</v>
      </c>
      <c r="W1" s="3" t="s">
        <v>50</v>
      </c>
      <c r="X1" s="3" t="s">
        <v>51</v>
      </c>
      <c r="Y1" s="3" t="s">
        <v>52</v>
      </c>
      <c r="Z1" s="3" t="s">
        <v>53</v>
      </c>
      <c r="AA1" s="3" t="s">
        <v>54</v>
      </c>
      <c r="AB1" s="3" t="s">
        <v>55</v>
      </c>
      <c r="AC1" s="3" t="s">
        <v>56</v>
      </c>
      <c r="AD1" s="3" t="s">
        <v>57</v>
      </c>
    </row>
    <row r="2" customFormat="false" ht="79.85" hidden="false" customHeight="false" outlineLevel="0" collapsed="false">
      <c r="A2" s="2" t="s">
        <v>58</v>
      </c>
      <c r="B2" s="2" t="s">
        <v>59</v>
      </c>
      <c r="C2" s="2" t="s">
        <v>60</v>
      </c>
      <c r="D2" s="2"/>
      <c r="E2" s="2" t="s">
        <v>61</v>
      </c>
      <c r="F2" s="2" t="s">
        <v>62</v>
      </c>
      <c r="G2" s="2" t="s">
        <v>63</v>
      </c>
      <c r="H2" s="2" t="s">
        <v>64</v>
      </c>
      <c r="I2" s="2" t="s">
        <v>65</v>
      </c>
      <c r="J2" s="2" t="s">
        <v>66</v>
      </c>
      <c r="K2" s="2" t="s">
        <v>67</v>
      </c>
      <c r="L2" s="2" t="s">
        <v>68</v>
      </c>
      <c r="M2" s="2" t="n">
        <v>1991</v>
      </c>
      <c r="N2" s="2"/>
      <c r="O2" s="2" t="n">
        <v>1991</v>
      </c>
      <c r="P2" s="2" t="s">
        <v>69</v>
      </c>
      <c r="Q2" s="2" t="s">
        <v>70</v>
      </c>
      <c r="R2" s="2" t="s">
        <v>71</v>
      </c>
      <c r="S2" s="2" t="s">
        <v>72</v>
      </c>
      <c r="T2" s="2" t="s">
        <v>73</v>
      </c>
      <c r="U2" s="2" t="s">
        <v>74</v>
      </c>
      <c r="V2" s="2" t="s">
        <v>75</v>
      </c>
      <c r="W2" s="2" t="n">
        <v>3</v>
      </c>
      <c r="X2" s="2" t="n">
        <v>3</v>
      </c>
      <c r="Y2" s="2" t="n">
        <v>0.0164</v>
      </c>
      <c r="Z2" s="2" t="n">
        <v>0.0002</v>
      </c>
      <c r="AA2" s="2" t="n">
        <v>25.92635</v>
      </c>
      <c r="AB2" s="2" t="n">
        <v>-80.16316</v>
      </c>
      <c r="AC2" s="2" t="s">
        <v>76</v>
      </c>
      <c r="AD2" s="2" t="s">
        <v>77</v>
      </c>
    </row>
    <row r="3" customFormat="false" ht="79.85" hidden="false" customHeight="false" outlineLevel="0" collapsed="false">
      <c r="A3" s="2" t="s">
        <v>78</v>
      </c>
      <c r="B3" s="2" t="s">
        <v>79</v>
      </c>
      <c r="C3" s="2" t="s">
        <v>60</v>
      </c>
      <c r="D3" s="2"/>
      <c r="E3" s="2" t="s">
        <v>61</v>
      </c>
      <c r="F3" s="2" t="s">
        <v>80</v>
      </c>
      <c r="G3" s="2" t="s">
        <v>81</v>
      </c>
      <c r="H3" s="2" t="s">
        <v>82</v>
      </c>
      <c r="I3" s="2" t="s">
        <v>83</v>
      </c>
      <c r="J3" s="2" t="s">
        <v>84</v>
      </c>
      <c r="K3" s="2" t="s">
        <v>85</v>
      </c>
      <c r="L3" s="2" t="s">
        <v>68</v>
      </c>
      <c r="M3" s="2" t="n">
        <v>2005</v>
      </c>
      <c r="N3" s="2"/>
      <c r="O3" s="2" t="n">
        <v>2005</v>
      </c>
      <c r="P3" s="2" t="s">
        <v>69</v>
      </c>
      <c r="Q3" s="2" t="s">
        <v>86</v>
      </c>
      <c r="R3" s="2" t="s">
        <v>71</v>
      </c>
      <c r="S3" s="2" t="s">
        <v>87</v>
      </c>
      <c r="T3" s="2" t="s">
        <v>73</v>
      </c>
      <c r="U3" s="2" t="s">
        <v>74</v>
      </c>
      <c r="V3" s="2" t="s">
        <v>88</v>
      </c>
      <c r="W3" s="2" t="n">
        <v>1</v>
      </c>
      <c r="X3" s="2" t="n">
        <v>1</v>
      </c>
      <c r="Y3" s="2" t="n">
        <v>0</v>
      </c>
      <c r="Z3" s="2" t="n">
        <v>0</v>
      </c>
      <c r="AA3" s="2" t="n">
        <v>25.9284</v>
      </c>
      <c r="AB3" s="2" t="n">
        <v>-80.20112</v>
      </c>
      <c r="AC3" s="2" t="s">
        <v>76</v>
      </c>
      <c r="AD3" s="2" t="s">
        <v>89</v>
      </c>
    </row>
    <row r="4" customFormat="false" ht="91" hidden="false" customHeight="false" outlineLevel="0" collapsed="false">
      <c r="A4" s="2" t="s">
        <v>90</v>
      </c>
      <c r="B4" s="2" t="s">
        <v>91</v>
      </c>
      <c r="C4" s="2" t="s">
        <v>60</v>
      </c>
      <c r="D4" s="2"/>
      <c r="E4" s="2" t="s">
        <v>61</v>
      </c>
      <c r="F4" s="2" t="s">
        <v>92</v>
      </c>
      <c r="G4" s="2" t="s">
        <v>93</v>
      </c>
      <c r="H4" s="2" t="s">
        <v>82</v>
      </c>
      <c r="I4" s="2" t="s">
        <v>94</v>
      </c>
      <c r="J4" s="2" t="s">
        <v>95</v>
      </c>
      <c r="K4" s="2" t="s">
        <v>96</v>
      </c>
      <c r="L4" s="2" t="s">
        <v>68</v>
      </c>
      <c r="M4" s="2" t="n">
        <v>2012</v>
      </c>
      <c r="N4" s="2"/>
      <c r="O4" s="2" t="n">
        <v>2012</v>
      </c>
      <c r="P4" s="2" t="s">
        <v>69</v>
      </c>
      <c r="Q4" s="2" t="s">
        <v>70</v>
      </c>
      <c r="R4" s="2" t="s">
        <v>71</v>
      </c>
      <c r="S4" s="2" t="s">
        <v>72</v>
      </c>
      <c r="T4" s="2" t="s">
        <v>73</v>
      </c>
      <c r="U4" s="2" t="s">
        <v>74</v>
      </c>
      <c r="V4" s="2" t="s">
        <v>97</v>
      </c>
      <c r="W4" s="2" t="n">
        <v>4</v>
      </c>
      <c r="X4" s="2" t="n">
        <v>4</v>
      </c>
      <c r="Y4" s="2" t="n">
        <v>0.0393</v>
      </c>
      <c r="Z4" s="2" t="n">
        <v>0.0014</v>
      </c>
      <c r="AA4" s="2" t="n">
        <v>25.92807</v>
      </c>
      <c r="AB4" s="2" t="n">
        <v>-80.19392</v>
      </c>
      <c r="AC4" s="2" t="s">
        <v>76</v>
      </c>
      <c r="AD4" s="2" t="s">
        <v>98</v>
      </c>
    </row>
    <row r="5" customFormat="false" ht="79.85" hidden="false" customHeight="false" outlineLevel="0" collapsed="false">
      <c r="A5" s="2" t="s">
        <v>99</v>
      </c>
      <c r="B5" s="2" t="s">
        <v>100</v>
      </c>
      <c r="C5" s="2" t="s">
        <v>60</v>
      </c>
      <c r="D5" s="2"/>
      <c r="E5" s="2" t="s">
        <v>61</v>
      </c>
      <c r="F5" s="2" t="s">
        <v>101</v>
      </c>
      <c r="G5" s="2" t="s">
        <v>93</v>
      </c>
      <c r="H5" s="2" t="s">
        <v>64</v>
      </c>
      <c r="I5" s="2" t="s">
        <v>102</v>
      </c>
      <c r="J5" s="2"/>
      <c r="K5" s="2"/>
      <c r="L5" s="2" t="s">
        <v>68</v>
      </c>
      <c r="M5" s="2" t="n">
        <v>2020</v>
      </c>
      <c r="N5" s="2"/>
      <c r="O5" s="2" t="n">
        <v>2020</v>
      </c>
      <c r="P5" s="2" t="s">
        <v>69</v>
      </c>
      <c r="Q5" s="2" t="s">
        <v>103</v>
      </c>
      <c r="R5" s="2" t="s">
        <v>71</v>
      </c>
      <c r="S5" s="2" t="s">
        <v>72</v>
      </c>
      <c r="T5" s="2" t="s">
        <v>73</v>
      </c>
      <c r="U5" s="2" t="s">
        <v>74</v>
      </c>
      <c r="V5" s="2" t="s">
        <v>104</v>
      </c>
      <c r="W5" s="2" t="n">
        <v>5</v>
      </c>
      <c r="X5" s="2" t="n">
        <v>5</v>
      </c>
      <c r="Y5" s="2" t="n">
        <v>0.0704</v>
      </c>
      <c r="Z5" s="2" t="n">
        <v>0.0005</v>
      </c>
      <c r="AA5" s="2" t="n">
        <v>25.92965</v>
      </c>
      <c r="AB5" s="2" t="n">
        <v>-80.18963</v>
      </c>
      <c r="AC5" s="2" t="s">
        <v>76</v>
      </c>
      <c r="AD5" s="2" t="s">
        <v>105</v>
      </c>
    </row>
    <row r="6" customFormat="false" ht="46.25" hidden="false" customHeight="false" outlineLevel="0" collapsed="false">
      <c r="A6" s="2" t="s">
        <v>106</v>
      </c>
      <c r="B6" s="2" t="s">
        <v>107</v>
      </c>
      <c r="C6" s="2" t="s">
        <v>60</v>
      </c>
      <c r="D6" s="2"/>
      <c r="E6" s="2" t="s">
        <v>108</v>
      </c>
      <c r="F6" s="2" t="s">
        <v>109</v>
      </c>
      <c r="G6" s="2" t="s">
        <v>63</v>
      </c>
      <c r="H6" s="2" t="s">
        <v>64</v>
      </c>
      <c r="I6" s="2" t="s">
        <v>110</v>
      </c>
      <c r="J6" s="2"/>
      <c r="K6" s="2"/>
      <c r="L6" s="2" t="s">
        <v>111</v>
      </c>
      <c r="M6" s="2" t="n">
        <v>1982</v>
      </c>
      <c r="N6" s="2"/>
      <c r="O6" s="2" t="n">
        <v>1982</v>
      </c>
      <c r="P6" s="2" t="s">
        <v>69</v>
      </c>
      <c r="Q6" s="2" t="s">
        <v>112</v>
      </c>
      <c r="R6" s="2"/>
      <c r="S6" s="2" t="s">
        <v>72</v>
      </c>
      <c r="T6" s="2" t="s">
        <v>73</v>
      </c>
      <c r="U6" s="2" t="s">
        <v>74</v>
      </c>
      <c r="V6" s="2" t="s">
        <v>113</v>
      </c>
      <c r="W6" s="2" t="n">
        <v>1</v>
      </c>
      <c r="X6" s="2" t="n">
        <v>1</v>
      </c>
      <c r="Y6" s="2" t="n">
        <v>0</v>
      </c>
      <c r="Z6" s="2" t="n">
        <v>0</v>
      </c>
      <c r="AA6" s="2" t="n">
        <v>25.92547</v>
      </c>
      <c r="AB6" s="2" t="n">
        <v>-80.15525</v>
      </c>
      <c r="AC6" s="2" t="s">
        <v>76</v>
      </c>
      <c r="AD6" s="2" t="s">
        <v>114</v>
      </c>
    </row>
    <row r="7" customFormat="false" ht="35.05" hidden="false" customHeight="false" outlineLevel="0" collapsed="false">
      <c r="A7" s="2" t="s">
        <v>115</v>
      </c>
      <c r="B7" s="2" t="s">
        <v>116</v>
      </c>
      <c r="C7" s="2" t="s">
        <v>60</v>
      </c>
      <c r="D7" s="2"/>
      <c r="E7" s="2" t="s">
        <v>108</v>
      </c>
      <c r="F7" s="2" t="s">
        <v>117</v>
      </c>
      <c r="G7" s="2" t="s">
        <v>63</v>
      </c>
      <c r="H7" s="2" t="s">
        <v>64</v>
      </c>
      <c r="I7" s="2" t="s">
        <v>118</v>
      </c>
      <c r="J7" s="2"/>
      <c r="K7" s="2"/>
      <c r="L7" s="2" t="s">
        <v>111</v>
      </c>
      <c r="M7" s="2" t="n">
        <v>1988</v>
      </c>
      <c r="N7" s="2"/>
      <c r="O7" s="2" t="n">
        <v>1988</v>
      </c>
      <c r="P7" s="2" t="s">
        <v>119</v>
      </c>
      <c r="Q7" s="2" t="s">
        <v>120</v>
      </c>
      <c r="R7" s="2"/>
      <c r="S7" s="2" t="s">
        <v>121</v>
      </c>
      <c r="T7" s="2" t="s">
        <v>73</v>
      </c>
      <c r="U7" s="2" t="s">
        <v>74</v>
      </c>
      <c r="V7" s="2" t="s">
        <v>113</v>
      </c>
      <c r="W7" s="2" t="n">
        <v>1</v>
      </c>
      <c r="X7" s="2" t="n">
        <v>1</v>
      </c>
      <c r="Y7" s="2" t="n">
        <v>0</v>
      </c>
      <c r="Z7" s="2" t="n">
        <v>0</v>
      </c>
      <c r="AA7" s="2" t="n">
        <v>25.93082</v>
      </c>
      <c r="AB7" s="2" t="n">
        <v>-80.16166</v>
      </c>
      <c r="AC7" s="2" t="s">
        <v>76</v>
      </c>
      <c r="AD7" s="2" t="s">
        <v>122</v>
      </c>
    </row>
    <row r="8" customFormat="false" ht="57.45" hidden="false" customHeight="false" outlineLevel="0" collapsed="false">
      <c r="A8" s="2" t="s">
        <v>123</v>
      </c>
      <c r="B8" s="2" t="s">
        <v>124</v>
      </c>
      <c r="C8" s="2" t="s">
        <v>60</v>
      </c>
      <c r="D8" s="2"/>
      <c r="E8" s="2" t="s">
        <v>108</v>
      </c>
      <c r="F8" s="2" t="s">
        <v>125</v>
      </c>
      <c r="G8" s="2" t="s">
        <v>63</v>
      </c>
      <c r="H8" s="2" t="s">
        <v>64</v>
      </c>
      <c r="I8" s="2" t="s">
        <v>126</v>
      </c>
      <c r="J8" s="2"/>
      <c r="K8" s="2"/>
      <c r="L8" s="2" t="s">
        <v>68</v>
      </c>
      <c r="M8" s="2" t="n">
        <v>1988</v>
      </c>
      <c r="N8" s="2"/>
      <c r="O8" s="2" t="n">
        <v>1988</v>
      </c>
      <c r="P8" s="2" t="s">
        <v>119</v>
      </c>
      <c r="Q8" s="2" t="s">
        <v>127</v>
      </c>
      <c r="R8" s="2"/>
      <c r="S8" s="2" t="s">
        <v>72</v>
      </c>
      <c r="T8" s="2" t="s">
        <v>73</v>
      </c>
      <c r="U8" s="2" t="s">
        <v>74</v>
      </c>
      <c r="V8" s="2" t="s">
        <v>128</v>
      </c>
      <c r="W8" s="2" t="n">
        <v>2</v>
      </c>
      <c r="X8" s="2" t="n">
        <v>2</v>
      </c>
      <c r="Y8" s="2" t="n">
        <v>0.0039</v>
      </c>
      <c r="Z8" s="2" t="n">
        <v>0</v>
      </c>
      <c r="AA8" s="2" t="n">
        <v>25.92641</v>
      </c>
      <c r="AB8" s="2" t="n">
        <v>-80.16121</v>
      </c>
      <c r="AC8" s="2" t="s">
        <v>76</v>
      </c>
      <c r="AD8" s="2" t="s">
        <v>129</v>
      </c>
    </row>
    <row r="9" customFormat="false" ht="46.25" hidden="false" customHeight="false" outlineLevel="0" collapsed="false">
      <c r="A9" s="2" t="s">
        <v>130</v>
      </c>
      <c r="B9" s="2" t="s">
        <v>131</v>
      </c>
      <c r="C9" s="2" t="s">
        <v>60</v>
      </c>
      <c r="D9" s="2"/>
      <c r="E9" s="2" t="s">
        <v>108</v>
      </c>
      <c r="F9" s="2" t="s">
        <v>132</v>
      </c>
      <c r="G9" s="2" t="s">
        <v>63</v>
      </c>
      <c r="H9" s="2" t="s">
        <v>64</v>
      </c>
      <c r="I9" s="2" t="s">
        <v>133</v>
      </c>
      <c r="J9" s="2"/>
      <c r="K9" s="2"/>
      <c r="L9" s="2" t="s">
        <v>111</v>
      </c>
      <c r="M9" s="2" t="n">
        <v>1993</v>
      </c>
      <c r="N9" s="2"/>
      <c r="O9" s="2" t="n">
        <v>1993</v>
      </c>
      <c r="P9" s="2" t="s">
        <v>69</v>
      </c>
      <c r="Q9" s="2" t="s">
        <v>134</v>
      </c>
      <c r="R9" s="2"/>
      <c r="S9" s="2" t="s">
        <v>72</v>
      </c>
      <c r="T9" s="2" t="s">
        <v>73</v>
      </c>
      <c r="U9" s="2" t="s">
        <v>74</v>
      </c>
      <c r="V9" s="2" t="s">
        <v>135</v>
      </c>
      <c r="W9" s="2" t="n">
        <v>2</v>
      </c>
      <c r="X9" s="2" t="n">
        <v>2</v>
      </c>
      <c r="Y9" s="2" t="n">
        <v>0.0002</v>
      </c>
      <c r="Z9" s="2" t="n">
        <v>0.0002</v>
      </c>
      <c r="AA9" s="2" t="n">
        <v>25.92707</v>
      </c>
      <c r="AB9" s="2" t="n">
        <v>-80.14042</v>
      </c>
      <c r="AC9" s="2" t="s">
        <v>76</v>
      </c>
      <c r="AD9" s="2" t="s">
        <v>136</v>
      </c>
    </row>
    <row r="10" customFormat="false" ht="57.45" hidden="false" customHeight="false" outlineLevel="0" collapsed="false">
      <c r="A10" s="2" t="s">
        <v>137</v>
      </c>
      <c r="B10" s="2" t="s">
        <v>138</v>
      </c>
      <c r="C10" s="2" t="s">
        <v>60</v>
      </c>
      <c r="D10" s="2"/>
      <c r="E10" s="2" t="s">
        <v>108</v>
      </c>
      <c r="F10" s="2" t="s">
        <v>139</v>
      </c>
      <c r="G10" s="2" t="s">
        <v>93</v>
      </c>
      <c r="H10" s="2" t="s">
        <v>82</v>
      </c>
      <c r="I10" s="2" t="s">
        <v>140</v>
      </c>
      <c r="J10" s="2"/>
      <c r="K10" s="2"/>
      <c r="L10" s="2" t="s">
        <v>68</v>
      </c>
      <c r="M10" s="2" t="n">
        <v>1994</v>
      </c>
      <c r="N10" s="2"/>
      <c r="O10" s="2" t="n">
        <v>1994</v>
      </c>
      <c r="P10" s="2" t="s">
        <v>69</v>
      </c>
      <c r="Q10" s="2" t="s">
        <v>141</v>
      </c>
      <c r="R10" s="2"/>
      <c r="S10" s="2" t="s">
        <v>142</v>
      </c>
      <c r="T10" s="2" t="s">
        <v>73</v>
      </c>
      <c r="U10" s="2" t="s">
        <v>74</v>
      </c>
      <c r="V10" s="2" t="s">
        <v>143</v>
      </c>
      <c r="W10" s="2" t="n">
        <v>3</v>
      </c>
      <c r="X10" s="2" t="n">
        <v>3</v>
      </c>
      <c r="Y10" s="2" t="n">
        <v>0.0054</v>
      </c>
      <c r="Z10" s="2" t="n">
        <v>0</v>
      </c>
      <c r="AA10" s="2" t="n">
        <v>25.92806</v>
      </c>
      <c r="AB10" s="2" t="n">
        <v>-80.19354</v>
      </c>
      <c r="AC10" s="2" t="s">
        <v>76</v>
      </c>
      <c r="AD10" s="2" t="s">
        <v>144</v>
      </c>
    </row>
    <row r="11" customFormat="false" ht="35.05" hidden="false" customHeight="false" outlineLevel="0" collapsed="false">
      <c r="A11" s="2" t="s">
        <v>145</v>
      </c>
      <c r="B11" s="2" t="s">
        <v>146</v>
      </c>
      <c r="C11" s="2" t="s">
        <v>60</v>
      </c>
      <c r="D11" s="2"/>
      <c r="E11" s="2" t="s">
        <v>108</v>
      </c>
      <c r="F11" s="2" t="s">
        <v>147</v>
      </c>
      <c r="G11" s="2" t="s">
        <v>81</v>
      </c>
      <c r="H11" s="2" t="s">
        <v>64</v>
      </c>
      <c r="I11" s="2" t="s">
        <v>148</v>
      </c>
      <c r="J11" s="2"/>
      <c r="K11" s="2"/>
      <c r="L11" s="2" t="s">
        <v>68</v>
      </c>
      <c r="M11" s="2" t="n">
        <v>1994</v>
      </c>
      <c r="N11" s="2"/>
      <c r="O11" s="2" t="n">
        <v>1994</v>
      </c>
      <c r="P11" s="2" t="s">
        <v>69</v>
      </c>
      <c r="Q11" s="2" t="s">
        <v>149</v>
      </c>
      <c r="R11" s="2"/>
      <c r="S11" s="2" t="s">
        <v>72</v>
      </c>
      <c r="T11" s="2" t="s">
        <v>73</v>
      </c>
      <c r="U11" s="2" t="s">
        <v>74</v>
      </c>
      <c r="V11" s="2" t="s">
        <v>150</v>
      </c>
      <c r="W11" s="2" t="n">
        <v>1</v>
      </c>
      <c r="X11" s="2" t="n">
        <v>1</v>
      </c>
      <c r="Y11" s="2" t="n">
        <v>0</v>
      </c>
      <c r="Z11" s="2" t="n">
        <v>0</v>
      </c>
      <c r="AA11" s="2" t="n">
        <v>25.9287</v>
      </c>
      <c r="AB11" s="2" t="n">
        <v>-80.20069</v>
      </c>
      <c r="AC11" s="2" t="s">
        <v>76</v>
      </c>
      <c r="AD11" s="2" t="s">
        <v>151</v>
      </c>
    </row>
    <row r="12" customFormat="false" ht="35.05" hidden="false" customHeight="false" outlineLevel="0" collapsed="false">
      <c r="A12" s="2" t="s">
        <v>152</v>
      </c>
      <c r="B12" s="2" t="s">
        <v>153</v>
      </c>
      <c r="C12" s="2" t="s">
        <v>60</v>
      </c>
      <c r="D12" s="2"/>
      <c r="E12" s="2" t="s">
        <v>108</v>
      </c>
      <c r="F12" s="2" t="s">
        <v>154</v>
      </c>
      <c r="G12" s="2" t="s">
        <v>63</v>
      </c>
      <c r="H12" s="2" t="s">
        <v>64</v>
      </c>
      <c r="I12" s="2" t="s">
        <v>155</v>
      </c>
      <c r="J12" s="2"/>
      <c r="K12" s="2"/>
      <c r="L12" s="2" t="s">
        <v>111</v>
      </c>
      <c r="M12" s="2" t="n">
        <v>2007</v>
      </c>
      <c r="N12" s="2"/>
      <c r="O12" s="2" t="n">
        <v>2007</v>
      </c>
      <c r="P12" s="2" t="s">
        <v>69</v>
      </c>
      <c r="Q12" s="2" t="s">
        <v>134</v>
      </c>
      <c r="R12" s="2"/>
      <c r="S12" s="2" t="s">
        <v>156</v>
      </c>
      <c r="T12" s="2" t="s">
        <v>73</v>
      </c>
      <c r="U12" s="2" t="s">
        <v>74</v>
      </c>
      <c r="V12" s="2" t="s">
        <v>113</v>
      </c>
      <c r="W12" s="2" t="n">
        <v>1</v>
      </c>
      <c r="X12" s="2" t="n">
        <v>1</v>
      </c>
      <c r="Y12" s="2" t="n">
        <v>0</v>
      </c>
      <c r="Z12" s="2" t="n">
        <v>0</v>
      </c>
      <c r="AA12" s="2" t="n">
        <v>25.92658</v>
      </c>
      <c r="AB12" s="2" t="n">
        <v>-80.15616</v>
      </c>
      <c r="AC12" s="2" t="s">
        <v>76</v>
      </c>
      <c r="AD12" s="2" t="s">
        <v>157</v>
      </c>
    </row>
    <row r="13" customFormat="false" ht="46.25" hidden="false" customHeight="false" outlineLevel="0" collapsed="false">
      <c r="A13" s="2" t="s">
        <v>158</v>
      </c>
      <c r="B13" s="2" t="s">
        <v>159</v>
      </c>
      <c r="C13" s="2" t="s">
        <v>60</v>
      </c>
      <c r="D13" s="2"/>
      <c r="E13" s="2" t="s">
        <v>108</v>
      </c>
      <c r="F13" s="2" t="s">
        <v>160</v>
      </c>
      <c r="G13" s="2" t="s">
        <v>63</v>
      </c>
      <c r="H13" s="2" t="s">
        <v>64</v>
      </c>
      <c r="I13" s="2" t="s">
        <v>161</v>
      </c>
      <c r="J13" s="2"/>
      <c r="K13" s="2"/>
      <c r="L13" s="2" t="s">
        <v>111</v>
      </c>
      <c r="M13" s="2" t="n">
        <v>2010</v>
      </c>
      <c r="N13" s="2"/>
      <c r="O13" s="2" t="n">
        <v>2010</v>
      </c>
      <c r="P13" s="2" t="s">
        <v>69</v>
      </c>
      <c r="Q13" s="2" t="s">
        <v>162</v>
      </c>
      <c r="R13" s="2"/>
      <c r="S13" s="2" t="s">
        <v>72</v>
      </c>
      <c r="T13" s="2" t="s">
        <v>73</v>
      </c>
      <c r="U13" s="2" t="s">
        <v>74</v>
      </c>
      <c r="V13" s="2" t="s">
        <v>163</v>
      </c>
      <c r="W13" s="2" t="n">
        <v>2</v>
      </c>
      <c r="X13" s="2" t="n">
        <v>2</v>
      </c>
      <c r="Y13" s="2" t="n">
        <v>0.0002</v>
      </c>
      <c r="Z13" s="2" t="n">
        <v>0.0002</v>
      </c>
      <c r="AA13" s="2" t="n">
        <v>25.92657</v>
      </c>
      <c r="AB13" s="2" t="n">
        <v>-80.1665</v>
      </c>
      <c r="AC13" s="2" t="s">
        <v>76</v>
      </c>
      <c r="AD13" s="2" t="s">
        <v>164</v>
      </c>
    </row>
    <row r="14" customFormat="false" ht="57.45" hidden="false" customHeight="false" outlineLevel="0" collapsed="false">
      <c r="A14" s="2" t="s">
        <v>165</v>
      </c>
      <c r="B14" s="2" t="s">
        <v>166</v>
      </c>
      <c r="C14" s="2" t="s">
        <v>60</v>
      </c>
      <c r="D14" s="2"/>
      <c r="E14" s="2" t="s">
        <v>108</v>
      </c>
      <c r="F14" s="2" t="s">
        <v>167</v>
      </c>
      <c r="G14" s="2" t="s">
        <v>63</v>
      </c>
      <c r="H14" s="2" t="s">
        <v>168</v>
      </c>
      <c r="I14" s="2" t="s">
        <v>169</v>
      </c>
      <c r="J14" s="2"/>
      <c r="K14" s="2"/>
      <c r="L14" s="2" t="s">
        <v>111</v>
      </c>
      <c r="M14" s="2" t="n">
        <v>2010</v>
      </c>
      <c r="N14" s="2"/>
      <c r="O14" s="2" t="n">
        <v>2010</v>
      </c>
      <c r="P14" s="2" t="s">
        <v>69</v>
      </c>
      <c r="Q14" s="2" t="s">
        <v>170</v>
      </c>
      <c r="R14" s="2"/>
      <c r="S14" s="2" t="s">
        <v>72</v>
      </c>
      <c r="T14" s="2" t="s">
        <v>73</v>
      </c>
      <c r="U14" s="2" t="s">
        <v>74</v>
      </c>
      <c r="V14" s="2" t="s">
        <v>113</v>
      </c>
      <c r="W14" s="2" t="n">
        <v>1</v>
      </c>
      <c r="X14" s="2" t="n">
        <v>1</v>
      </c>
      <c r="Y14" s="2" t="n">
        <v>0</v>
      </c>
      <c r="Z14" s="2" t="n">
        <v>0</v>
      </c>
      <c r="AA14" s="2" t="n">
        <v>25.92441</v>
      </c>
      <c r="AB14" s="2" t="n">
        <v>-80.15364</v>
      </c>
      <c r="AC14" s="2" t="s">
        <v>76</v>
      </c>
      <c r="AD14" s="2" t="s">
        <v>171</v>
      </c>
    </row>
    <row r="15" customFormat="false" ht="46.25" hidden="false" customHeight="false" outlineLevel="0" collapsed="false">
      <c r="A15" s="2" t="s">
        <v>172</v>
      </c>
      <c r="B15" s="2" t="s">
        <v>173</v>
      </c>
      <c r="C15" s="2" t="s">
        <v>60</v>
      </c>
      <c r="D15" s="2"/>
      <c r="E15" s="2" t="s">
        <v>108</v>
      </c>
      <c r="F15" s="2" t="s">
        <v>174</v>
      </c>
      <c r="G15" s="2" t="s">
        <v>93</v>
      </c>
      <c r="H15" s="2" t="s">
        <v>64</v>
      </c>
      <c r="I15" s="2" t="s">
        <v>175</v>
      </c>
      <c r="J15" s="2"/>
      <c r="K15" s="2"/>
      <c r="L15" s="2" t="s">
        <v>176</v>
      </c>
      <c r="M15" s="2" t="n">
        <v>2014</v>
      </c>
      <c r="N15" s="2"/>
      <c r="O15" s="2" t="n">
        <v>2014</v>
      </c>
      <c r="P15" s="2" t="s">
        <v>69</v>
      </c>
      <c r="Q15" s="2" t="s">
        <v>177</v>
      </c>
      <c r="R15" s="2"/>
      <c r="S15" s="2" t="s">
        <v>178</v>
      </c>
      <c r="T15" s="2" t="s">
        <v>73</v>
      </c>
      <c r="U15" s="2" t="s">
        <v>74</v>
      </c>
      <c r="V15" s="2" t="s">
        <v>179</v>
      </c>
      <c r="W15" s="2" t="n">
        <v>4</v>
      </c>
      <c r="X15" s="2" t="n">
        <v>4</v>
      </c>
      <c r="Y15" s="2" t="n">
        <v>0.0124</v>
      </c>
      <c r="Z15" s="2" t="n">
        <v>0.0004</v>
      </c>
      <c r="AA15" s="2" t="n">
        <v>25.92896</v>
      </c>
      <c r="AB15" s="2" t="n">
        <v>-80.19572</v>
      </c>
      <c r="AC15" s="2" t="s">
        <v>76</v>
      </c>
      <c r="AD15" s="2" t="s">
        <v>180</v>
      </c>
    </row>
    <row r="16" customFormat="false" ht="46.25" hidden="false" customHeight="false" outlineLevel="0" collapsed="false">
      <c r="A16" s="2" t="s">
        <v>181</v>
      </c>
      <c r="B16" s="2" t="s">
        <v>182</v>
      </c>
      <c r="C16" s="2" t="s">
        <v>60</v>
      </c>
      <c r="D16" s="2"/>
      <c r="E16" s="2" t="s">
        <v>108</v>
      </c>
      <c r="F16" s="2" t="s">
        <v>183</v>
      </c>
      <c r="G16" s="2" t="s">
        <v>63</v>
      </c>
      <c r="H16" s="2" t="s">
        <v>64</v>
      </c>
      <c r="I16" s="2" t="s">
        <v>184</v>
      </c>
      <c r="J16" s="2"/>
      <c r="K16" s="2"/>
      <c r="L16" s="2" t="s">
        <v>111</v>
      </c>
      <c r="M16" s="2" t="n">
        <v>2015</v>
      </c>
      <c r="N16" s="2"/>
      <c r="O16" s="2" t="n">
        <v>2015</v>
      </c>
      <c r="P16" s="2" t="s">
        <v>69</v>
      </c>
      <c r="Q16" s="2" t="s">
        <v>185</v>
      </c>
      <c r="R16" s="2"/>
      <c r="S16" s="2" t="s">
        <v>186</v>
      </c>
      <c r="T16" s="2" t="s">
        <v>73</v>
      </c>
      <c r="U16" s="2" t="s">
        <v>74</v>
      </c>
      <c r="V16" s="2" t="s">
        <v>187</v>
      </c>
      <c r="W16" s="2" t="n">
        <v>1</v>
      </c>
      <c r="X16" s="2" t="n">
        <v>1</v>
      </c>
      <c r="Y16" s="2" t="n">
        <v>0</v>
      </c>
      <c r="Z16" s="2" t="n">
        <v>0</v>
      </c>
      <c r="AA16" s="2" t="n">
        <v>25.93307</v>
      </c>
      <c r="AB16" s="2" t="n">
        <v>-80.15335</v>
      </c>
      <c r="AC16" s="2" t="s">
        <v>76</v>
      </c>
      <c r="AD16" s="2" t="s">
        <v>188</v>
      </c>
    </row>
    <row r="17" customFormat="false" ht="23.85" hidden="false" customHeight="false" outlineLevel="0" collapsed="false">
      <c r="A17" s="2" t="s">
        <v>189</v>
      </c>
      <c r="B17" s="2" t="s">
        <v>190</v>
      </c>
      <c r="C17" s="2" t="s">
        <v>60</v>
      </c>
      <c r="D17" s="2"/>
      <c r="E17" s="2" t="s">
        <v>108</v>
      </c>
      <c r="F17" s="2" t="s">
        <v>191</v>
      </c>
      <c r="G17" s="2" t="s">
        <v>63</v>
      </c>
      <c r="H17" s="2" t="s">
        <v>64</v>
      </c>
      <c r="I17" s="2" t="s">
        <v>192</v>
      </c>
      <c r="J17" s="2"/>
      <c r="K17" s="2"/>
      <c r="L17" s="2" t="s">
        <v>111</v>
      </c>
      <c r="M17" s="2" t="n">
        <v>2016</v>
      </c>
      <c r="N17" s="2"/>
      <c r="O17" s="2" t="n">
        <v>2016</v>
      </c>
      <c r="P17" s="2" t="s">
        <v>69</v>
      </c>
      <c r="Q17" s="2" t="s">
        <v>149</v>
      </c>
      <c r="R17" s="2"/>
      <c r="S17" s="2" t="s">
        <v>72</v>
      </c>
      <c r="T17" s="2" t="s">
        <v>73</v>
      </c>
      <c r="U17" s="2" t="s">
        <v>74</v>
      </c>
      <c r="V17" s="2" t="s">
        <v>113</v>
      </c>
      <c r="W17" s="2" t="n">
        <v>1</v>
      </c>
      <c r="X17" s="2" t="n">
        <v>1</v>
      </c>
      <c r="Y17" s="2" t="n">
        <v>0</v>
      </c>
      <c r="Z17" s="2" t="n">
        <v>0</v>
      </c>
      <c r="AA17" s="2" t="n">
        <v>25.93251</v>
      </c>
      <c r="AB17" s="2" t="n">
        <v>-80.15394</v>
      </c>
      <c r="AC17" s="2" t="s">
        <v>76</v>
      </c>
      <c r="AD17" s="2" t="s">
        <v>193</v>
      </c>
    </row>
    <row r="18" customFormat="false" ht="23.85" hidden="false" customHeight="false" outlineLevel="0" collapsed="false">
      <c r="A18" s="2" t="s">
        <v>194</v>
      </c>
      <c r="B18" s="2" t="s">
        <v>195</v>
      </c>
      <c r="C18" s="2" t="s">
        <v>60</v>
      </c>
      <c r="D18" s="2"/>
      <c r="E18" s="2" t="s">
        <v>108</v>
      </c>
      <c r="F18" s="2" t="s">
        <v>196</v>
      </c>
      <c r="G18" s="2" t="s">
        <v>63</v>
      </c>
      <c r="H18" s="2" t="s">
        <v>64</v>
      </c>
      <c r="I18" s="2" t="s">
        <v>197</v>
      </c>
      <c r="J18" s="2"/>
      <c r="K18" s="2"/>
      <c r="L18" s="2" t="s">
        <v>68</v>
      </c>
      <c r="M18" s="2" t="n">
        <v>2018</v>
      </c>
      <c r="N18" s="2"/>
      <c r="O18" s="2" t="n">
        <v>2018</v>
      </c>
      <c r="P18" s="2" t="s">
        <v>69</v>
      </c>
      <c r="Q18" s="2" t="s">
        <v>198</v>
      </c>
      <c r="R18" s="2"/>
      <c r="S18" s="2" t="s">
        <v>72</v>
      </c>
      <c r="T18" s="2" t="s">
        <v>73</v>
      </c>
      <c r="U18" s="2" t="s">
        <v>74</v>
      </c>
      <c r="V18" s="2" t="s">
        <v>199</v>
      </c>
      <c r="W18" s="2" t="n">
        <v>2</v>
      </c>
      <c r="X18" s="2" t="n">
        <v>2</v>
      </c>
      <c r="Y18" s="2" t="n">
        <v>0.0039</v>
      </c>
      <c r="Z18" s="2" t="n">
        <v>0</v>
      </c>
      <c r="AA18" s="2" t="n">
        <v>25.92622</v>
      </c>
      <c r="AB18" s="2" t="n">
        <v>-80.16673</v>
      </c>
      <c r="AC18" s="2" t="s">
        <v>76</v>
      </c>
      <c r="AD18" s="2" t="s">
        <v>200</v>
      </c>
    </row>
    <row r="19" customFormat="false" ht="57.45" hidden="false" customHeight="false" outlineLevel="0" collapsed="false">
      <c r="A19" s="2" t="s">
        <v>201</v>
      </c>
      <c r="B19" s="2" t="s">
        <v>202</v>
      </c>
      <c r="C19" s="2" t="s">
        <v>60</v>
      </c>
      <c r="D19" s="2"/>
      <c r="E19" s="2" t="s">
        <v>108</v>
      </c>
      <c r="F19" s="2" t="s">
        <v>203</v>
      </c>
      <c r="G19" s="2" t="s">
        <v>63</v>
      </c>
      <c r="H19" s="2" t="s">
        <v>64</v>
      </c>
      <c r="I19" s="2" t="s">
        <v>204</v>
      </c>
      <c r="J19" s="2"/>
      <c r="K19" s="2"/>
      <c r="L19" s="2" t="s">
        <v>68</v>
      </c>
      <c r="M19" s="2" t="n">
        <v>2023</v>
      </c>
      <c r="N19" s="2"/>
      <c r="O19" s="2" t="n">
        <v>2023</v>
      </c>
      <c r="P19" s="2" t="s">
        <v>69</v>
      </c>
      <c r="Q19" s="2" t="s">
        <v>205</v>
      </c>
      <c r="R19" s="2"/>
      <c r="S19" s="2" t="s">
        <v>206</v>
      </c>
      <c r="T19" s="2" t="s">
        <v>73</v>
      </c>
      <c r="U19" s="2" t="s">
        <v>74</v>
      </c>
      <c r="V19" s="2" t="s">
        <v>207</v>
      </c>
      <c r="W19" s="2" t="n">
        <v>4</v>
      </c>
      <c r="X19" s="2" t="n">
        <v>4</v>
      </c>
      <c r="Y19" s="2" t="n">
        <v>0.0009</v>
      </c>
      <c r="Z19" s="2" t="n">
        <v>0.0004</v>
      </c>
      <c r="AA19" s="2" t="n">
        <v>25.92905</v>
      </c>
      <c r="AB19" s="2" t="n">
        <v>-80.13616</v>
      </c>
      <c r="AC19" s="2" t="s">
        <v>76</v>
      </c>
      <c r="AD19" s="2" t="s">
        <v>208</v>
      </c>
    </row>
    <row r="20" customFormat="false" ht="46.25" hidden="false" customHeight="false" outlineLevel="0" collapsed="false">
      <c r="A20" s="2" t="s">
        <v>209</v>
      </c>
      <c r="B20" s="2" t="s">
        <v>210</v>
      </c>
      <c r="C20" s="2" t="s">
        <v>60</v>
      </c>
      <c r="D20" s="2"/>
      <c r="E20" s="2" t="s">
        <v>108</v>
      </c>
      <c r="F20" s="2" t="s">
        <v>211</v>
      </c>
      <c r="G20" s="2" t="s">
        <v>63</v>
      </c>
      <c r="H20" s="2" t="s">
        <v>64</v>
      </c>
      <c r="I20" s="2" t="s">
        <v>212</v>
      </c>
      <c r="J20" s="2"/>
      <c r="K20" s="2"/>
      <c r="L20" s="2" t="s">
        <v>68</v>
      </c>
      <c r="M20" s="2" t="n">
        <v>2023</v>
      </c>
      <c r="N20" s="2"/>
      <c r="O20" s="2" t="n">
        <v>2023</v>
      </c>
      <c r="P20" s="2" t="s">
        <v>69</v>
      </c>
      <c r="Q20" s="2" t="s">
        <v>213</v>
      </c>
      <c r="R20" s="2"/>
      <c r="S20" s="2" t="s">
        <v>72</v>
      </c>
      <c r="T20" s="2" t="s">
        <v>73</v>
      </c>
      <c r="U20" s="2" t="s">
        <v>74</v>
      </c>
      <c r="V20" s="2" t="s">
        <v>214</v>
      </c>
      <c r="W20" s="2" t="n">
        <v>3</v>
      </c>
      <c r="X20" s="2" t="n">
        <v>3</v>
      </c>
      <c r="Y20" s="2" t="n">
        <v>0.0109</v>
      </c>
      <c r="Z20" s="2" t="n">
        <v>0.0004</v>
      </c>
      <c r="AA20" s="2" t="n">
        <v>25.92521</v>
      </c>
      <c r="AB20" s="2" t="n">
        <v>-80.17449</v>
      </c>
      <c r="AC20" s="2" t="s">
        <v>76</v>
      </c>
      <c r="AD20" s="2" t="s">
        <v>215</v>
      </c>
    </row>
    <row r="21" customFormat="false" ht="35.05" hidden="false" customHeight="false" outlineLevel="0" collapsed="false">
      <c r="A21" s="2" t="s">
        <v>216</v>
      </c>
      <c r="B21" s="2" t="s">
        <v>217</v>
      </c>
      <c r="C21" s="2" t="s">
        <v>60</v>
      </c>
      <c r="D21" s="2"/>
      <c r="E21" s="2" t="s">
        <v>108</v>
      </c>
      <c r="F21" s="2" t="s">
        <v>218</v>
      </c>
      <c r="G21" s="2" t="s">
        <v>93</v>
      </c>
      <c r="H21" s="2" t="s">
        <v>82</v>
      </c>
      <c r="I21" s="2" t="s">
        <v>219</v>
      </c>
      <c r="J21" s="2"/>
      <c r="K21" s="2"/>
      <c r="L21" s="2" t="s">
        <v>68</v>
      </c>
      <c r="M21" s="2" t="n">
        <v>2023</v>
      </c>
      <c r="N21" s="2"/>
      <c r="O21" s="2" t="n">
        <v>2023</v>
      </c>
      <c r="P21" s="2" t="s">
        <v>69</v>
      </c>
      <c r="Q21" s="2" t="s">
        <v>220</v>
      </c>
      <c r="R21" s="2"/>
      <c r="S21" s="2" t="s">
        <v>72</v>
      </c>
      <c r="T21" s="2" t="s">
        <v>73</v>
      </c>
      <c r="U21" s="2" t="s">
        <v>74</v>
      </c>
      <c r="V21" s="2" t="s">
        <v>199</v>
      </c>
      <c r="W21" s="2" t="n">
        <v>2</v>
      </c>
      <c r="X21" s="2" t="n">
        <v>2</v>
      </c>
      <c r="Y21" s="2" t="n">
        <v>0.0039</v>
      </c>
      <c r="Z21" s="2" t="n">
        <v>0</v>
      </c>
      <c r="AA21" s="2" t="n">
        <v>25.92813</v>
      </c>
      <c r="AB21" s="2" t="n">
        <v>-80.18969</v>
      </c>
      <c r="AC21" s="2" t="s">
        <v>76</v>
      </c>
      <c r="AD21" s="2" t="s">
        <v>221</v>
      </c>
    </row>
    <row r="22" customFormat="false" ht="46.25" hidden="false" customHeight="false" outlineLevel="0" collapsed="false">
      <c r="A22" s="2" t="s">
        <v>222</v>
      </c>
      <c r="B22" s="2" t="s">
        <v>223</v>
      </c>
      <c r="C22" s="2" t="s">
        <v>60</v>
      </c>
      <c r="D22" s="2"/>
      <c r="E22" s="2" t="s">
        <v>108</v>
      </c>
      <c r="F22" s="2" t="s">
        <v>224</v>
      </c>
      <c r="G22" s="2" t="s">
        <v>63</v>
      </c>
      <c r="H22" s="2" t="s">
        <v>64</v>
      </c>
      <c r="I22" s="2" t="s">
        <v>225</v>
      </c>
      <c r="J22" s="2"/>
      <c r="K22" s="2"/>
      <c r="L22" s="2" t="s">
        <v>68</v>
      </c>
      <c r="M22" s="2" t="n">
        <v>2024</v>
      </c>
      <c r="N22" s="2"/>
      <c r="O22" s="2" t="n">
        <v>2024</v>
      </c>
      <c r="P22" s="2" t="s">
        <v>69</v>
      </c>
      <c r="Q22" s="2" t="s">
        <v>226</v>
      </c>
      <c r="R22" s="2"/>
      <c r="S22" s="2" t="s">
        <v>206</v>
      </c>
      <c r="T22" s="2" t="s">
        <v>73</v>
      </c>
      <c r="U22" s="2" t="s">
        <v>74</v>
      </c>
      <c r="V22" s="2" t="s">
        <v>227</v>
      </c>
      <c r="W22" s="2" t="n">
        <v>3</v>
      </c>
      <c r="X22" s="2" t="n">
        <v>3</v>
      </c>
      <c r="Y22" s="2" t="n">
        <v>0.0159</v>
      </c>
      <c r="Z22" s="2" t="n">
        <v>0</v>
      </c>
      <c r="AA22" s="2" t="n">
        <v>25.92519</v>
      </c>
      <c r="AB22" s="2" t="n">
        <v>-80.17483</v>
      </c>
      <c r="AC22" s="2" t="s">
        <v>76</v>
      </c>
      <c r="AD22" s="2" t="s">
        <v>228</v>
      </c>
    </row>
    <row r="23" customFormat="false" ht="46.25" hidden="false" customHeight="false" outlineLevel="0" collapsed="false">
      <c r="A23" s="2" t="s">
        <v>229</v>
      </c>
      <c r="B23" s="2" t="s">
        <v>230</v>
      </c>
      <c r="C23" s="2" t="s">
        <v>60</v>
      </c>
      <c r="D23" s="2"/>
      <c r="E23" s="2" t="s">
        <v>231</v>
      </c>
      <c r="F23" s="2" t="s">
        <v>232</v>
      </c>
      <c r="G23" s="2" t="s">
        <v>93</v>
      </c>
      <c r="H23" s="2" t="s">
        <v>64</v>
      </c>
      <c r="I23" s="2" t="s">
        <v>233</v>
      </c>
      <c r="J23" s="2"/>
      <c r="K23" s="2"/>
      <c r="L23" s="2" t="s">
        <v>111</v>
      </c>
      <c r="M23" s="2" t="n">
        <v>2016</v>
      </c>
      <c r="N23" s="2"/>
      <c r="O23" s="2" t="n">
        <v>2016</v>
      </c>
      <c r="P23" s="2" t="s">
        <v>69</v>
      </c>
      <c r="Q23" s="2" t="s">
        <v>234</v>
      </c>
      <c r="R23" s="2"/>
      <c r="S23" s="2" t="s">
        <v>72</v>
      </c>
      <c r="T23" s="2" t="s">
        <v>73</v>
      </c>
      <c r="U23" s="2" t="s">
        <v>74</v>
      </c>
      <c r="V23" s="2" t="s">
        <v>113</v>
      </c>
      <c r="W23" s="2" t="n">
        <v>2</v>
      </c>
      <c r="X23" s="2" t="n">
        <v>2</v>
      </c>
      <c r="Y23" s="2" t="n">
        <v>0.0083</v>
      </c>
      <c r="Z23" s="2" t="n">
        <v>0.0007</v>
      </c>
      <c r="AA23" s="2" t="n">
        <v>25.92892</v>
      </c>
      <c r="AB23" s="2" t="n">
        <v>-80.19389</v>
      </c>
      <c r="AC23" s="2" t="s">
        <v>76</v>
      </c>
      <c r="AD23" s="2" t="s">
        <v>235</v>
      </c>
    </row>
    <row r="24" customFormat="false" ht="35.05" hidden="false" customHeight="false" outlineLevel="0" collapsed="false">
      <c r="A24" s="2" t="s">
        <v>236</v>
      </c>
      <c r="B24" s="2" t="s">
        <v>237</v>
      </c>
      <c r="C24" s="2" t="s">
        <v>60</v>
      </c>
      <c r="D24" s="2"/>
      <c r="E24" s="2" t="s">
        <v>231</v>
      </c>
      <c r="F24" s="2" t="s">
        <v>238</v>
      </c>
      <c r="G24" s="2" t="s">
        <v>63</v>
      </c>
      <c r="H24" s="2" t="s">
        <v>168</v>
      </c>
      <c r="I24" s="2" t="s">
        <v>239</v>
      </c>
      <c r="J24" s="2"/>
      <c r="K24" s="2"/>
      <c r="L24" s="2" t="s">
        <v>111</v>
      </c>
      <c r="M24" s="2" t="n">
        <v>2017</v>
      </c>
      <c r="N24" s="2"/>
      <c r="O24" s="2" t="n">
        <v>2017</v>
      </c>
      <c r="P24" s="2" t="s">
        <v>69</v>
      </c>
      <c r="Q24" s="2" t="s">
        <v>240</v>
      </c>
      <c r="R24" s="2"/>
      <c r="S24" s="2" t="s">
        <v>72</v>
      </c>
      <c r="T24" s="2" t="s">
        <v>73</v>
      </c>
      <c r="U24" s="2" t="s">
        <v>74</v>
      </c>
      <c r="V24" s="2" t="s">
        <v>113</v>
      </c>
      <c r="W24" s="2" t="n">
        <v>1</v>
      </c>
      <c r="X24" s="2" t="n">
        <v>1</v>
      </c>
      <c r="Y24" s="2" t="n">
        <v>0</v>
      </c>
      <c r="Z24" s="2" t="n">
        <v>0</v>
      </c>
      <c r="AA24" s="2" t="n">
        <v>25.9245</v>
      </c>
      <c r="AB24" s="2" t="n">
        <v>-80.15355</v>
      </c>
      <c r="AC24" s="2" t="s">
        <v>76</v>
      </c>
      <c r="AD24" s="2" t="s">
        <v>241</v>
      </c>
    </row>
    <row r="25" customFormat="false" ht="46.25" hidden="false" customHeight="false" outlineLevel="0" collapsed="false">
      <c r="A25" s="2" t="s">
        <v>242</v>
      </c>
      <c r="B25" s="2" t="s">
        <v>243</v>
      </c>
      <c r="C25" s="2" t="s">
        <v>60</v>
      </c>
      <c r="D25" s="2"/>
      <c r="E25" s="2" t="s">
        <v>231</v>
      </c>
      <c r="F25" s="2" t="s">
        <v>244</v>
      </c>
      <c r="G25" s="2" t="s">
        <v>93</v>
      </c>
      <c r="H25" s="2" t="s">
        <v>64</v>
      </c>
      <c r="I25" s="2" t="s">
        <v>245</v>
      </c>
      <c r="J25" s="2"/>
      <c r="K25" s="2"/>
      <c r="L25" s="2" t="s">
        <v>68</v>
      </c>
      <c r="M25" s="2" t="n">
        <v>2020</v>
      </c>
      <c r="N25" s="2"/>
      <c r="O25" s="2" t="n">
        <v>2020</v>
      </c>
      <c r="P25" s="2" t="s">
        <v>69</v>
      </c>
      <c r="Q25" s="2" t="s">
        <v>246</v>
      </c>
      <c r="R25" s="2"/>
      <c r="S25" s="2" t="s">
        <v>72</v>
      </c>
      <c r="T25" s="2" t="s">
        <v>73</v>
      </c>
      <c r="U25" s="2" t="s">
        <v>74</v>
      </c>
      <c r="V25" s="2" t="s">
        <v>247</v>
      </c>
      <c r="W25" s="2" t="n">
        <v>2</v>
      </c>
      <c r="X25" s="2" t="n">
        <v>2</v>
      </c>
      <c r="Y25" s="2" t="n">
        <v>0</v>
      </c>
      <c r="Z25" s="2" t="n">
        <v>0</v>
      </c>
      <c r="AA25" s="2" t="n">
        <v>25.92964</v>
      </c>
      <c r="AB25" s="2" t="n">
        <v>-80.18997</v>
      </c>
      <c r="AC25" s="2" t="s">
        <v>76</v>
      </c>
      <c r="AD25" s="2" t="s">
        <v>248</v>
      </c>
    </row>
    <row r="26" customFormat="false" ht="23.85" hidden="false" customHeight="false" outlineLevel="0" collapsed="false">
      <c r="A26" s="2" t="s">
        <v>249</v>
      </c>
      <c r="B26" s="2" t="s">
        <v>250</v>
      </c>
      <c r="C26" s="2" t="s">
        <v>60</v>
      </c>
      <c r="D26" s="2"/>
      <c r="E26" s="2" t="s">
        <v>231</v>
      </c>
      <c r="F26" s="2" t="s">
        <v>251</v>
      </c>
      <c r="G26" s="2" t="s">
        <v>63</v>
      </c>
      <c r="H26" s="2" t="s">
        <v>64</v>
      </c>
      <c r="I26" s="2" t="s">
        <v>252</v>
      </c>
      <c r="J26" s="2"/>
      <c r="K26" s="2"/>
      <c r="L26" s="2" t="s">
        <v>111</v>
      </c>
      <c r="M26" s="2" t="n">
        <v>2023</v>
      </c>
      <c r="N26" s="2"/>
      <c r="O26" s="2" t="n">
        <v>2023</v>
      </c>
      <c r="P26" s="2" t="s">
        <v>69</v>
      </c>
      <c r="Q26" s="2" t="s">
        <v>253</v>
      </c>
      <c r="R26" s="2"/>
      <c r="S26" s="2" t="s">
        <v>72</v>
      </c>
      <c r="T26" s="2" t="s">
        <v>73</v>
      </c>
      <c r="U26" s="2" t="s">
        <v>74</v>
      </c>
      <c r="V26" s="2" t="s">
        <v>113</v>
      </c>
      <c r="W26" s="2" t="n">
        <v>1</v>
      </c>
      <c r="X26" s="2" t="n">
        <v>1</v>
      </c>
      <c r="Y26" s="2" t="n">
        <v>0</v>
      </c>
      <c r="Z26" s="2" t="n">
        <v>0</v>
      </c>
      <c r="AA26" s="2" t="n">
        <v>25.93251</v>
      </c>
      <c r="AB26" s="2" t="n">
        <v>-80.15394</v>
      </c>
      <c r="AC26" s="2" t="s">
        <v>76</v>
      </c>
      <c r="AD26" s="2" t="s">
        <v>254</v>
      </c>
    </row>
    <row r="27" customFormat="false" ht="46.25" hidden="false" customHeight="false" outlineLevel="0" collapsed="false">
      <c r="A27" s="2" t="s">
        <v>255</v>
      </c>
      <c r="B27" s="2" t="s">
        <v>256</v>
      </c>
      <c r="C27" s="2" t="s">
        <v>60</v>
      </c>
      <c r="D27" s="2"/>
      <c r="E27" s="2" t="s">
        <v>257</v>
      </c>
      <c r="F27" s="2" t="s">
        <v>258</v>
      </c>
      <c r="G27" s="2" t="s">
        <v>93</v>
      </c>
      <c r="H27" s="2" t="s">
        <v>82</v>
      </c>
      <c r="I27" s="2" t="s">
        <v>259</v>
      </c>
      <c r="J27" s="2"/>
      <c r="K27" s="2"/>
      <c r="L27" s="2" t="s">
        <v>111</v>
      </c>
      <c r="M27" s="2" t="n">
        <v>1988</v>
      </c>
      <c r="N27" s="2"/>
      <c r="O27" s="2" t="n">
        <v>1988</v>
      </c>
      <c r="P27" s="2" t="s">
        <v>119</v>
      </c>
      <c r="Q27" s="2" t="s">
        <v>260</v>
      </c>
      <c r="R27" s="2"/>
      <c r="S27" s="2" t="s">
        <v>261</v>
      </c>
      <c r="T27" s="2" t="s">
        <v>73</v>
      </c>
      <c r="U27" s="2" t="s">
        <v>74</v>
      </c>
      <c r="V27" s="2" t="s">
        <v>113</v>
      </c>
      <c r="W27" s="2" t="n">
        <v>1</v>
      </c>
      <c r="X27" s="2" t="n">
        <v>1</v>
      </c>
      <c r="Y27" s="2" t="n">
        <v>0</v>
      </c>
      <c r="Z27" s="2" t="n">
        <v>0</v>
      </c>
      <c r="AA27" s="2" t="n">
        <v>25.92811</v>
      </c>
      <c r="AB27" s="2" t="n">
        <v>-80.19298</v>
      </c>
      <c r="AC27" s="2" t="s">
        <v>76</v>
      </c>
      <c r="AD27" s="2" t="s">
        <v>262</v>
      </c>
    </row>
    <row r="28" customFormat="false" ht="35.05" hidden="false" customHeight="false" outlineLevel="0" collapsed="false">
      <c r="A28" s="2" t="s">
        <v>263</v>
      </c>
      <c r="B28" s="2" t="s">
        <v>264</v>
      </c>
      <c r="C28" s="2" t="s">
        <v>60</v>
      </c>
      <c r="D28" s="2"/>
      <c r="E28" s="2" t="s">
        <v>257</v>
      </c>
      <c r="F28" s="2" t="s">
        <v>265</v>
      </c>
      <c r="G28" s="2" t="s">
        <v>93</v>
      </c>
      <c r="H28" s="2" t="s">
        <v>64</v>
      </c>
      <c r="I28" s="2" t="s">
        <v>266</v>
      </c>
      <c r="J28" s="2"/>
      <c r="K28" s="2"/>
      <c r="L28" s="2" t="s">
        <v>68</v>
      </c>
      <c r="M28" s="2" t="n">
        <v>2018</v>
      </c>
      <c r="N28" s="2"/>
      <c r="O28" s="2" t="n">
        <v>2018</v>
      </c>
      <c r="P28" s="2" t="s">
        <v>69</v>
      </c>
      <c r="Q28" s="2" t="s">
        <v>267</v>
      </c>
      <c r="R28" s="2"/>
      <c r="S28" s="2" t="s">
        <v>72</v>
      </c>
      <c r="T28" s="2" t="s">
        <v>73</v>
      </c>
      <c r="U28" s="2" t="s">
        <v>74</v>
      </c>
      <c r="V28" s="2" t="s">
        <v>268</v>
      </c>
      <c r="W28" s="2" t="n">
        <v>2</v>
      </c>
      <c r="X28" s="2" t="n">
        <v>2</v>
      </c>
      <c r="Y28" s="2" t="n">
        <v>0.0083</v>
      </c>
      <c r="Z28" s="2" t="n">
        <v>0.0009</v>
      </c>
      <c r="AA28" s="2" t="n">
        <v>25.92965</v>
      </c>
      <c r="AB28" s="2" t="n">
        <v>-80.18963</v>
      </c>
      <c r="AC28" s="2" t="s">
        <v>76</v>
      </c>
      <c r="AD28" s="2" t="s">
        <v>269</v>
      </c>
    </row>
    <row r="29" customFormat="false" ht="23.85" hidden="false" customHeight="false" outlineLevel="0" collapsed="false">
      <c r="A29" s="2" t="s">
        <v>270</v>
      </c>
      <c r="B29" s="2" t="s">
        <v>271</v>
      </c>
      <c r="C29" s="2" t="s">
        <v>272</v>
      </c>
      <c r="D29" s="2"/>
      <c r="E29" s="2" t="s">
        <v>273</v>
      </c>
      <c r="F29" s="2" t="s">
        <v>274</v>
      </c>
      <c r="G29" s="2" t="s">
        <v>63</v>
      </c>
      <c r="H29" s="2" t="s">
        <v>64</v>
      </c>
      <c r="I29" s="2"/>
      <c r="J29" s="2"/>
      <c r="K29" s="2"/>
      <c r="L29" s="2"/>
      <c r="M29" s="2" t="n">
        <v>1941</v>
      </c>
      <c r="N29" s="2"/>
      <c r="O29" s="2" t="n">
        <v>1941</v>
      </c>
      <c r="P29" s="2" t="s">
        <v>69</v>
      </c>
      <c r="Q29" s="2" t="s">
        <v>275</v>
      </c>
      <c r="R29" s="2"/>
      <c r="S29" s="2" t="s">
        <v>276</v>
      </c>
      <c r="T29" s="2" t="s">
        <v>73</v>
      </c>
      <c r="U29" s="2" t="s">
        <v>74</v>
      </c>
      <c r="V29" s="2" t="s">
        <v>277</v>
      </c>
      <c r="W29" s="2" t="n">
        <v>1</v>
      </c>
      <c r="X29" s="2" t="n">
        <v>1</v>
      </c>
      <c r="Y29" s="2" t="n">
        <v>0</v>
      </c>
      <c r="Z29" s="2" t="n">
        <v>0</v>
      </c>
      <c r="AA29" s="2" t="n">
        <v>25.925646</v>
      </c>
      <c r="AB29" s="2" t="n">
        <v>-80.154999</v>
      </c>
      <c r="AC29" s="2" t="s">
        <v>278</v>
      </c>
      <c r="AD29" s="2" t="s">
        <v>279</v>
      </c>
    </row>
    <row r="30" customFormat="false" ht="23.85" hidden="false" customHeight="false" outlineLevel="0" collapsed="false">
      <c r="A30" s="2" t="s">
        <v>280</v>
      </c>
      <c r="B30" s="2" t="s">
        <v>281</v>
      </c>
      <c r="C30" s="2" t="s">
        <v>272</v>
      </c>
      <c r="D30" s="2"/>
      <c r="E30" s="2" t="s">
        <v>273</v>
      </c>
      <c r="F30" s="2" t="s">
        <v>282</v>
      </c>
      <c r="G30" s="2" t="s">
        <v>93</v>
      </c>
      <c r="H30" s="2" t="s">
        <v>82</v>
      </c>
      <c r="I30" s="2"/>
      <c r="J30" s="2"/>
      <c r="K30" s="2"/>
      <c r="L30" s="2"/>
      <c r="M30" s="2" t="n">
        <v>1948</v>
      </c>
      <c r="N30" s="2"/>
      <c r="O30" s="2" t="n">
        <v>1948</v>
      </c>
      <c r="P30" s="2" t="s">
        <v>69</v>
      </c>
      <c r="Q30" s="2" t="s">
        <v>283</v>
      </c>
      <c r="R30" s="2"/>
      <c r="S30" s="2" t="s">
        <v>276</v>
      </c>
      <c r="T30" s="2" t="s">
        <v>73</v>
      </c>
      <c r="U30" s="2" t="s">
        <v>74</v>
      </c>
      <c r="V30" s="2" t="s">
        <v>277</v>
      </c>
      <c r="W30" s="2" t="n">
        <v>1</v>
      </c>
      <c r="X30" s="2" t="n">
        <v>1</v>
      </c>
      <c r="Y30" s="2" t="n">
        <v>0</v>
      </c>
      <c r="Z30" s="2" t="n">
        <v>0</v>
      </c>
      <c r="AA30" s="2" t="n">
        <v>25.92795</v>
      </c>
      <c r="AB30" s="2" t="n">
        <v>-80.1924</v>
      </c>
      <c r="AC30" s="2" t="s">
        <v>284</v>
      </c>
      <c r="AD30" s="2" t="s">
        <v>285</v>
      </c>
    </row>
    <row r="31" customFormat="false" ht="46.25" hidden="false" customHeight="false" outlineLevel="0" collapsed="false">
      <c r="A31" s="2" t="s">
        <v>286</v>
      </c>
      <c r="B31" s="2" t="s">
        <v>287</v>
      </c>
      <c r="C31" s="2" t="s">
        <v>272</v>
      </c>
      <c r="D31" s="2"/>
      <c r="E31" s="2" t="s">
        <v>273</v>
      </c>
      <c r="F31" s="2" t="s">
        <v>288</v>
      </c>
      <c r="G31" s="2" t="s">
        <v>63</v>
      </c>
      <c r="H31" s="2" t="s">
        <v>64</v>
      </c>
      <c r="I31" s="2"/>
      <c r="J31" s="2"/>
      <c r="K31" s="2"/>
      <c r="L31" s="2"/>
      <c r="M31" s="2" t="n">
        <v>1952</v>
      </c>
      <c r="N31" s="2"/>
      <c r="O31" s="2" t="n">
        <v>1952</v>
      </c>
      <c r="P31" s="2" t="s">
        <v>69</v>
      </c>
      <c r="Q31" s="2" t="s">
        <v>289</v>
      </c>
      <c r="R31" s="2"/>
      <c r="S31" s="2" t="s">
        <v>290</v>
      </c>
      <c r="T31" s="2" t="s">
        <v>73</v>
      </c>
      <c r="U31" s="2" t="s">
        <v>74</v>
      </c>
      <c r="V31" s="2" t="s">
        <v>277</v>
      </c>
      <c r="W31" s="2" t="n">
        <v>1</v>
      </c>
      <c r="X31" s="2" t="n">
        <v>1</v>
      </c>
      <c r="Y31" s="2" t="n">
        <v>0</v>
      </c>
      <c r="Z31" s="2" t="n">
        <v>0</v>
      </c>
      <c r="AA31" s="2" t="n">
        <v>25.926313</v>
      </c>
      <c r="AB31" s="2" t="n">
        <v>-80.163123</v>
      </c>
      <c r="AC31" s="2" t="s">
        <v>278</v>
      </c>
      <c r="AD31" s="2" t="s">
        <v>291</v>
      </c>
    </row>
    <row r="32" customFormat="false" ht="23.85" hidden="false" customHeight="false" outlineLevel="0" collapsed="false">
      <c r="A32" s="2" t="s">
        <v>292</v>
      </c>
      <c r="B32" s="2" t="s">
        <v>293</v>
      </c>
      <c r="C32" s="2" t="s">
        <v>272</v>
      </c>
      <c r="D32" s="2"/>
      <c r="E32" s="2" t="s">
        <v>273</v>
      </c>
      <c r="F32" s="2" t="s">
        <v>224</v>
      </c>
      <c r="G32" s="2" t="s">
        <v>63</v>
      </c>
      <c r="H32" s="2" t="s">
        <v>64</v>
      </c>
      <c r="I32" s="2"/>
      <c r="J32" s="2"/>
      <c r="K32" s="2"/>
      <c r="L32" s="2"/>
      <c r="M32" s="2" t="n">
        <v>1954</v>
      </c>
      <c r="N32" s="2"/>
      <c r="O32" s="2" t="n">
        <v>1954</v>
      </c>
      <c r="P32" s="2" t="s">
        <v>69</v>
      </c>
      <c r="Q32" s="2" t="s">
        <v>294</v>
      </c>
      <c r="R32" s="2"/>
      <c r="S32" s="2" t="s">
        <v>276</v>
      </c>
      <c r="T32" s="2" t="s">
        <v>73</v>
      </c>
      <c r="U32" s="2" t="s">
        <v>74</v>
      </c>
      <c r="V32" s="2" t="s">
        <v>277</v>
      </c>
      <c r="W32" s="2" t="n">
        <v>2</v>
      </c>
      <c r="X32" s="2" t="n">
        <v>2</v>
      </c>
      <c r="Y32" s="2" t="n">
        <v>0</v>
      </c>
      <c r="Z32" s="2" t="n">
        <v>0</v>
      </c>
      <c r="AA32" s="2" t="n">
        <v>25.925175</v>
      </c>
      <c r="AB32" s="2" t="n">
        <v>-80.174825</v>
      </c>
      <c r="AC32" s="2" t="s">
        <v>278</v>
      </c>
      <c r="AD32" s="2" t="s">
        <v>295</v>
      </c>
    </row>
    <row r="33" customFormat="false" ht="46.25" hidden="false" customHeight="false" outlineLevel="0" collapsed="false">
      <c r="A33" s="2" t="s">
        <v>296</v>
      </c>
      <c r="B33" s="2" t="s">
        <v>297</v>
      </c>
      <c r="C33" s="2" t="s">
        <v>272</v>
      </c>
      <c r="D33" s="2"/>
      <c r="E33" s="2" t="s">
        <v>273</v>
      </c>
      <c r="F33" s="2" t="s">
        <v>298</v>
      </c>
      <c r="G33" s="2" t="s">
        <v>63</v>
      </c>
      <c r="H33" s="2" t="s">
        <v>64</v>
      </c>
      <c r="I33" s="2"/>
      <c r="J33" s="2"/>
      <c r="K33" s="2"/>
      <c r="L33" s="2"/>
      <c r="M33" s="2" t="n">
        <v>1956</v>
      </c>
      <c r="N33" s="2"/>
      <c r="O33" s="2" t="n">
        <v>1956</v>
      </c>
      <c r="P33" s="2" t="s">
        <v>69</v>
      </c>
      <c r="Q33" s="2" t="s">
        <v>299</v>
      </c>
      <c r="R33" s="2"/>
      <c r="S33" s="2" t="s">
        <v>276</v>
      </c>
      <c r="T33" s="2" t="s">
        <v>73</v>
      </c>
      <c r="U33" s="2" t="s">
        <v>74</v>
      </c>
      <c r="V33" s="2" t="s">
        <v>277</v>
      </c>
      <c r="W33" s="2" t="n">
        <v>2</v>
      </c>
      <c r="X33" s="2" t="n">
        <v>2</v>
      </c>
      <c r="Y33" s="2" t="n">
        <v>0.0039</v>
      </c>
      <c r="Z33" s="2" t="n">
        <v>0.0004</v>
      </c>
      <c r="AA33" s="2" t="n">
        <v>25.925184</v>
      </c>
      <c r="AB33" s="2" t="n">
        <v>-80.174605</v>
      </c>
      <c r="AC33" s="2" t="s">
        <v>278</v>
      </c>
      <c r="AD33" s="2" t="s">
        <v>300</v>
      </c>
    </row>
    <row r="34" customFormat="false" ht="57.45" hidden="false" customHeight="false" outlineLevel="0" collapsed="false">
      <c r="A34" s="2" t="s">
        <v>301</v>
      </c>
      <c r="B34" s="2" t="s">
        <v>302</v>
      </c>
      <c r="C34" s="2" t="s">
        <v>272</v>
      </c>
      <c r="D34" s="2"/>
      <c r="E34" s="2" t="s">
        <v>273</v>
      </c>
      <c r="F34" s="2" t="s">
        <v>303</v>
      </c>
      <c r="G34" s="2" t="s">
        <v>63</v>
      </c>
      <c r="H34" s="2" t="s">
        <v>64</v>
      </c>
      <c r="I34" s="2"/>
      <c r="J34" s="2"/>
      <c r="K34" s="2"/>
      <c r="L34" s="2"/>
      <c r="M34" s="2" t="n">
        <v>1956</v>
      </c>
      <c r="N34" s="2"/>
      <c r="O34" s="2" t="n">
        <v>1956</v>
      </c>
      <c r="P34" s="2" t="s">
        <v>69</v>
      </c>
      <c r="Q34" s="2" t="s">
        <v>304</v>
      </c>
      <c r="R34" s="2"/>
      <c r="S34" s="2" t="s">
        <v>305</v>
      </c>
      <c r="T34" s="2" t="s">
        <v>73</v>
      </c>
      <c r="U34" s="2" t="s">
        <v>74</v>
      </c>
      <c r="V34" s="2" t="s">
        <v>306</v>
      </c>
      <c r="W34" s="2" t="n">
        <v>1</v>
      </c>
      <c r="X34" s="2" t="n">
        <v>1</v>
      </c>
      <c r="Y34" s="2" t="n">
        <v>0</v>
      </c>
      <c r="Z34" s="2" t="n">
        <v>0</v>
      </c>
      <c r="AA34" s="2" t="n">
        <v>25.9248</v>
      </c>
      <c r="AB34" s="2" t="n">
        <v>-80.1715</v>
      </c>
      <c r="AC34" s="2" t="s">
        <v>284</v>
      </c>
      <c r="AD34" s="2" t="s">
        <v>307</v>
      </c>
    </row>
    <row r="35" customFormat="false" ht="46.25" hidden="false" customHeight="false" outlineLevel="0" collapsed="false">
      <c r="A35" s="2" t="s">
        <v>308</v>
      </c>
      <c r="B35" s="2" t="s">
        <v>309</v>
      </c>
      <c r="C35" s="2" t="s">
        <v>272</v>
      </c>
      <c r="D35" s="2"/>
      <c r="E35" s="2" t="s">
        <v>273</v>
      </c>
      <c r="F35" s="2" t="s">
        <v>310</v>
      </c>
      <c r="G35" s="2" t="s">
        <v>93</v>
      </c>
      <c r="H35" s="2" t="s">
        <v>64</v>
      </c>
      <c r="I35" s="2"/>
      <c r="J35" s="2"/>
      <c r="K35" s="2"/>
      <c r="L35" s="2"/>
      <c r="M35" s="2" t="n">
        <v>1960</v>
      </c>
      <c r="N35" s="2"/>
      <c r="O35" s="2" t="n">
        <v>1960</v>
      </c>
      <c r="P35" s="2" t="s">
        <v>69</v>
      </c>
      <c r="Q35" s="2" t="s">
        <v>311</v>
      </c>
      <c r="R35" s="2"/>
      <c r="S35" s="2" t="s">
        <v>312</v>
      </c>
      <c r="T35" s="2" t="s">
        <v>73</v>
      </c>
      <c r="U35" s="2" t="s">
        <v>74</v>
      </c>
      <c r="V35" s="2" t="s">
        <v>313</v>
      </c>
      <c r="W35" s="2" t="n">
        <v>4</v>
      </c>
      <c r="X35" s="2" t="n">
        <v>4</v>
      </c>
      <c r="Y35" s="2" t="n">
        <v>0.0191</v>
      </c>
      <c r="Z35" s="2" t="n">
        <v>0.0015</v>
      </c>
      <c r="AA35" s="2" t="n">
        <v>25.929561</v>
      </c>
      <c r="AB35" s="2" t="n">
        <v>-80.189429</v>
      </c>
      <c r="AC35" s="2" t="s">
        <v>278</v>
      </c>
      <c r="AD35" s="2" t="s">
        <v>314</v>
      </c>
    </row>
    <row r="36" customFormat="false" ht="23.85" hidden="false" customHeight="false" outlineLevel="0" collapsed="false">
      <c r="A36" s="2" t="s">
        <v>315</v>
      </c>
      <c r="B36" s="2" t="s">
        <v>316</v>
      </c>
      <c r="C36" s="2" t="s">
        <v>272</v>
      </c>
      <c r="D36" s="2"/>
      <c r="E36" s="2" t="s">
        <v>273</v>
      </c>
      <c r="F36" s="2" t="s">
        <v>317</v>
      </c>
      <c r="G36" s="2" t="s">
        <v>63</v>
      </c>
      <c r="H36" s="2" t="s">
        <v>64</v>
      </c>
      <c r="I36" s="2"/>
      <c r="J36" s="2"/>
      <c r="K36" s="2"/>
      <c r="L36" s="2"/>
      <c r="M36" s="2" t="n">
        <v>1961</v>
      </c>
      <c r="N36" s="2"/>
      <c r="O36" s="2" t="n">
        <v>1961</v>
      </c>
      <c r="P36" s="2" t="s">
        <v>69</v>
      </c>
      <c r="Q36" s="2" t="s">
        <v>318</v>
      </c>
      <c r="R36" s="2"/>
      <c r="S36" s="2" t="s">
        <v>276</v>
      </c>
      <c r="T36" s="2" t="s">
        <v>73</v>
      </c>
      <c r="U36" s="2" t="s">
        <v>74</v>
      </c>
      <c r="V36" s="2" t="s">
        <v>277</v>
      </c>
      <c r="W36" s="2" t="n">
        <v>1</v>
      </c>
      <c r="X36" s="2" t="n">
        <v>1</v>
      </c>
      <c r="Y36" s="2" t="n">
        <v>0</v>
      </c>
      <c r="Z36" s="2" t="n">
        <v>0</v>
      </c>
      <c r="AA36" s="2" t="n">
        <v>25.9262</v>
      </c>
      <c r="AB36" s="2" t="n">
        <v>-80.166727</v>
      </c>
      <c r="AC36" s="2" t="s">
        <v>278</v>
      </c>
      <c r="AD36" s="2" t="s">
        <v>319</v>
      </c>
    </row>
    <row r="37" customFormat="false" ht="23.85" hidden="false" customHeight="false" outlineLevel="0" collapsed="false">
      <c r="A37" s="2" t="s">
        <v>320</v>
      </c>
      <c r="B37" s="2" t="s">
        <v>321</v>
      </c>
      <c r="C37" s="2" t="s">
        <v>272</v>
      </c>
      <c r="D37" s="2"/>
      <c r="E37" s="2" t="s">
        <v>273</v>
      </c>
      <c r="F37" s="2" t="s">
        <v>117</v>
      </c>
      <c r="G37" s="2" t="s">
        <v>63</v>
      </c>
      <c r="H37" s="2" t="s">
        <v>64</v>
      </c>
      <c r="I37" s="2"/>
      <c r="J37" s="2"/>
      <c r="K37" s="2"/>
      <c r="L37" s="2"/>
      <c r="M37" s="2" t="n">
        <v>1962</v>
      </c>
      <c r="N37" s="2"/>
      <c r="O37" s="2" t="n">
        <v>1962</v>
      </c>
      <c r="P37" s="2" t="s">
        <v>69</v>
      </c>
      <c r="Q37" s="2" t="s">
        <v>322</v>
      </c>
      <c r="R37" s="2"/>
      <c r="S37" s="2" t="s">
        <v>276</v>
      </c>
      <c r="T37" s="2" t="s">
        <v>73</v>
      </c>
      <c r="U37" s="2" t="s">
        <v>74</v>
      </c>
      <c r="V37" s="2" t="s">
        <v>277</v>
      </c>
      <c r="W37" s="2" t="n">
        <v>1</v>
      </c>
      <c r="X37" s="2" t="n">
        <v>1</v>
      </c>
      <c r="Y37" s="2" t="n">
        <v>0</v>
      </c>
      <c r="Z37" s="2" t="n">
        <v>0</v>
      </c>
      <c r="AA37" s="2" t="n">
        <v>25.930855</v>
      </c>
      <c r="AB37" s="2" t="n">
        <v>-80.161647</v>
      </c>
      <c r="AC37" s="2" t="s">
        <v>278</v>
      </c>
      <c r="AD37" s="2" t="s">
        <v>323</v>
      </c>
    </row>
    <row r="38" customFormat="false" ht="23.85" hidden="false" customHeight="false" outlineLevel="0" collapsed="false">
      <c r="A38" s="2" t="s">
        <v>324</v>
      </c>
      <c r="B38" s="2" t="s">
        <v>325</v>
      </c>
      <c r="C38" s="2" t="s">
        <v>272</v>
      </c>
      <c r="D38" s="2"/>
      <c r="E38" s="2" t="s">
        <v>273</v>
      </c>
      <c r="F38" s="2" t="s">
        <v>326</v>
      </c>
      <c r="G38" s="2" t="s">
        <v>93</v>
      </c>
      <c r="H38" s="2" t="s">
        <v>82</v>
      </c>
      <c r="I38" s="2"/>
      <c r="J38" s="2"/>
      <c r="K38" s="2"/>
      <c r="L38" s="2"/>
      <c r="M38" s="2" t="n">
        <v>1962</v>
      </c>
      <c r="N38" s="2"/>
      <c r="O38" s="2" t="n">
        <v>1962</v>
      </c>
      <c r="P38" s="2" t="s">
        <v>69</v>
      </c>
      <c r="Q38" s="2" t="s">
        <v>327</v>
      </c>
      <c r="R38" s="2"/>
      <c r="S38" s="2" t="s">
        <v>276</v>
      </c>
      <c r="T38" s="2" t="s">
        <v>73</v>
      </c>
      <c r="U38" s="2" t="s">
        <v>74</v>
      </c>
      <c r="V38" s="2" t="s">
        <v>328</v>
      </c>
      <c r="W38" s="2" t="n">
        <v>1</v>
      </c>
      <c r="X38" s="2" t="n">
        <v>1</v>
      </c>
      <c r="Y38" s="2" t="n">
        <v>0</v>
      </c>
      <c r="Z38" s="2" t="n">
        <v>0</v>
      </c>
      <c r="AA38" s="2" t="n">
        <v>25.92805</v>
      </c>
      <c r="AB38" s="2" t="n">
        <v>-80.19285</v>
      </c>
      <c r="AC38" s="2" t="s">
        <v>284</v>
      </c>
      <c r="AD38" s="2" t="s">
        <v>329</v>
      </c>
    </row>
    <row r="39" customFormat="false" ht="23.85" hidden="false" customHeight="false" outlineLevel="0" collapsed="false">
      <c r="A39" s="2" t="s">
        <v>330</v>
      </c>
      <c r="B39" s="2" t="s">
        <v>331</v>
      </c>
      <c r="C39" s="2" t="s">
        <v>272</v>
      </c>
      <c r="D39" s="2"/>
      <c r="E39" s="2" t="s">
        <v>273</v>
      </c>
      <c r="F39" s="2" t="s">
        <v>332</v>
      </c>
      <c r="G39" s="2" t="s">
        <v>63</v>
      </c>
      <c r="H39" s="2" t="s">
        <v>64</v>
      </c>
      <c r="I39" s="2"/>
      <c r="J39" s="2"/>
      <c r="K39" s="2"/>
      <c r="L39" s="2"/>
      <c r="M39" s="2" t="n">
        <v>1966</v>
      </c>
      <c r="N39" s="2"/>
      <c r="O39" s="2" t="n">
        <v>1966</v>
      </c>
      <c r="P39" s="2" t="s">
        <v>69</v>
      </c>
      <c r="Q39" s="2" t="s">
        <v>333</v>
      </c>
      <c r="R39" s="2"/>
      <c r="S39" s="2" t="s">
        <v>276</v>
      </c>
      <c r="T39" s="2" t="s">
        <v>73</v>
      </c>
      <c r="U39" s="2" t="s">
        <v>74</v>
      </c>
      <c r="V39" s="2" t="s">
        <v>277</v>
      </c>
      <c r="W39" s="2" t="n">
        <v>1</v>
      </c>
      <c r="X39" s="2" t="n">
        <v>1</v>
      </c>
      <c r="Y39" s="2" t="n">
        <v>0</v>
      </c>
      <c r="Z39" s="2" t="n">
        <v>0</v>
      </c>
      <c r="AA39" s="2" t="n">
        <v>25.927274</v>
      </c>
      <c r="AB39" s="2" t="n">
        <v>-80.139551</v>
      </c>
      <c r="AC39" s="2" t="s">
        <v>278</v>
      </c>
      <c r="AD39" s="2" t="s">
        <v>334</v>
      </c>
    </row>
    <row r="40" customFormat="false" ht="23.85" hidden="false" customHeight="false" outlineLevel="0" collapsed="false">
      <c r="A40" s="2" t="s">
        <v>335</v>
      </c>
      <c r="B40" s="2" t="s">
        <v>336</v>
      </c>
      <c r="C40" s="2" t="s">
        <v>272</v>
      </c>
      <c r="D40" s="2"/>
      <c r="E40" s="2" t="s">
        <v>273</v>
      </c>
      <c r="F40" s="2" t="s">
        <v>337</v>
      </c>
      <c r="G40" s="2" t="s">
        <v>81</v>
      </c>
      <c r="H40" s="2" t="s">
        <v>64</v>
      </c>
      <c r="I40" s="2"/>
      <c r="J40" s="2"/>
      <c r="K40" s="2"/>
      <c r="L40" s="2"/>
      <c r="M40" s="2" t="n">
        <v>1967</v>
      </c>
      <c r="N40" s="2"/>
      <c r="O40" s="2" t="n">
        <v>1967</v>
      </c>
      <c r="P40" s="2" t="s">
        <v>69</v>
      </c>
      <c r="Q40" s="2" t="s">
        <v>338</v>
      </c>
      <c r="R40" s="2"/>
      <c r="S40" s="2" t="s">
        <v>276</v>
      </c>
      <c r="T40" s="2" t="s">
        <v>73</v>
      </c>
      <c r="U40" s="2" t="s">
        <v>74</v>
      </c>
      <c r="V40" s="2" t="s">
        <v>277</v>
      </c>
      <c r="W40" s="2" t="n">
        <v>1</v>
      </c>
      <c r="X40" s="2" t="n">
        <v>1</v>
      </c>
      <c r="Y40" s="2" t="n">
        <v>0</v>
      </c>
      <c r="Z40" s="2" t="n">
        <v>0</v>
      </c>
      <c r="AA40" s="2" t="n">
        <v>25.9287</v>
      </c>
      <c r="AB40" s="2" t="n">
        <v>-80.200686</v>
      </c>
      <c r="AC40" s="2" t="s">
        <v>278</v>
      </c>
      <c r="AD40" s="2" t="s">
        <v>339</v>
      </c>
    </row>
    <row r="41" customFormat="false" ht="23.85" hidden="false" customHeight="false" outlineLevel="0" collapsed="false">
      <c r="A41" s="2" t="s">
        <v>340</v>
      </c>
      <c r="B41" s="2" t="s">
        <v>341</v>
      </c>
      <c r="C41" s="2" t="s">
        <v>272</v>
      </c>
      <c r="D41" s="2"/>
      <c r="E41" s="2" t="s">
        <v>273</v>
      </c>
      <c r="F41" s="2" t="s">
        <v>92</v>
      </c>
      <c r="G41" s="2" t="s">
        <v>93</v>
      </c>
      <c r="H41" s="2" t="s">
        <v>82</v>
      </c>
      <c r="I41" s="2"/>
      <c r="J41" s="2"/>
      <c r="K41" s="2"/>
      <c r="L41" s="2"/>
      <c r="M41" s="2" t="n">
        <v>1967</v>
      </c>
      <c r="N41" s="2"/>
      <c r="O41" s="2" t="n">
        <v>1967</v>
      </c>
      <c r="P41" s="2" t="s">
        <v>69</v>
      </c>
      <c r="Q41" s="2" t="s">
        <v>342</v>
      </c>
      <c r="R41" s="2"/>
      <c r="S41" s="2" t="s">
        <v>276</v>
      </c>
      <c r="T41" s="2" t="s">
        <v>73</v>
      </c>
      <c r="U41" s="2" t="s">
        <v>74</v>
      </c>
      <c r="V41" s="2" t="s">
        <v>328</v>
      </c>
      <c r="W41" s="2" t="n">
        <v>1</v>
      </c>
      <c r="X41" s="2" t="n">
        <v>1</v>
      </c>
      <c r="Y41" s="2" t="n">
        <v>0</v>
      </c>
      <c r="Z41" s="2" t="n">
        <v>0</v>
      </c>
      <c r="AA41" s="2" t="n">
        <v>25.928057</v>
      </c>
      <c r="AB41" s="2" t="n">
        <v>-80.193862</v>
      </c>
      <c r="AC41" s="2" t="s">
        <v>278</v>
      </c>
      <c r="AD41" s="2" t="s">
        <v>343</v>
      </c>
    </row>
    <row r="42" customFormat="false" ht="35.05" hidden="false" customHeight="false" outlineLevel="0" collapsed="false">
      <c r="A42" s="2" t="s">
        <v>344</v>
      </c>
      <c r="B42" s="2" t="s">
        <v>345</v>
      </c>
      <c r="C42" s="2" t="s">
        <v>272</v>
      </c>
      <c r="D42" s="2"/>
      <c r="E42" s="2" t="s">
        <v>273</v>
      </c>
      <c r="F42" s="2" t="s">
        <v>80</v>
      </c>
      <c r="G42" s="2" t="s">
        <v>81</v>
      </c>
      <c r="H42" s="2" t="s">
        <v>64</v>
      </c>
      <c r="I42" s="2"/>
      <c r="J42" s="2"/>
      <c r="K42" s="2"/>
      <c r="L42" s="2"/>
      <c r="M42" s="2" t="n">
        <v>1968</v>
      </c>
      <c r="N42" s="2"/>
      <c r="O42" s="2" t="n">
        <v>1968</v>
      </c>
      <c r="P42" s="2" t="s">
        <v>69</v>
      </c>
      <c r="Q42" s="2" t="s">
        <v>346</v>
      </c>
      <c r="R42" s="2"/>
      <c r="S42" s="2" t="s">
        <v>347</v>
      </c>
      <c r="T42" s="2" t="s">
        <v>73</v>
      </c>
      <c r="U42" s="2" t="s">
        <v>74</v>
      </c>
      <c r="V42" s="2" t="s">
        <v>348</v>
      </c>
      <c r="W42" s="2" t="n">
        <v>1</v>
      </c>
      <c r="X42" s="2" t="n">
        <v>1</v>
      </c>
      <c r="Y42" s="2" t="n">
        <v>0</v>
      </c>
      <c r="Z42" s="2" t="n">
        <v>0</v>
      </c>
      <c r="AA42" s="2" t="n">
        <v>25.928563</v>
      </c>
      <c r="AB42" s="2" t="n">
        <v>-80.201201</v>
      </c>
      <c r="AC42" s="2" t="s">
        <v>278</v>
      </c>
      <c r="AD42" s="2" t="s">
        <v>349</v>
      </c>
    </row>
    <row r="43" customFormat="false" ht="23.85" hidden="false" customHeight="false" outlineLevel="0" collapsed="false">
      <c r="A43" s="2" t="s">
        <v>350</v>
      </c>
      <c r="B43" s="2" t="s">
        <v>351</v>
      </c>
      <c r="C43" s="2" t="s">
        <v>272</v>
      </c>
      <c r="D43" s="2"/>
      <c r="E43" s="2" t="s">
        <v>273</v>
      </c>
      <c r="F43" s="2" t="s">
        <v>125</v>
      </c>
      <c r="G43" s="2" t="s">
        <v>63</v>
      </c>
      <c r="H43" s="2" t="s">
        <v>64</v>
      </c>
      <c r="I43" s="2"/>
      <c r="J43" s="2"/>
      <c r="K43" s="2"/>
      <c r="L43" s="2"/>
      <c r="M43" s="2" t="n">
        <v>1969</v>
      </c>
      <c r="N43" s="2"/>
      <c r="O43" s="2" t="n">
        <v>1969</v>
      </c>
      <c r="P43" s="2" t="s">
        <v>69</v>
      </c>
      <c r="Q43" s="2" t="s">
        <v>352</v>
      </c>
      <c r="R43" s="2"/>
      <c r="S43" s="2" t="s">
        <v>353</v>
      </c>
      <c r="T43" s="2" t="s">
        <v>73</v>
      </c>
      <c r="U43" s="2" t="s">
        <v>74</v>
      </c>
      <c r="V43" s="2" t="s">
        <v>277</v>
      </c>
      <c r="W43" s="2" t="n">
        <v>1</v>
      </c>
      <c r="X43" s="2" t="n">
        <v>1</v>
      </c>
      <c r="Y43" s="2" t="n">
        <v>0</v>
      </c>
      <c r="Z43" s="2" t="n">
        <v>0</v>
      </c>
      <c r="AA43" s="2" t="n">
        <v>25.926355</v>
      </c>
      <c r="AB43" s="2" t="n">
        <v>-80.161212</v>
      </c>
      <c r="AC43" s="2" t="s">
        <v>278</v>
      </c>
      <c r="AD43" s="2" t="s">
        <v>354</v>
      </c>
    </row>
    <row r="44" customFormat="false" ht="23.85" hidden="false" customHeight="false" outlineLevel="0" collapsed="false">
      <c r="A44" s="2" t="s">
        <v>355</v>
      </c>
      <c r="B44" s="2" t="s">
        <v>356</v>
      </c>
      <c r="C44" s="2" t="s">
        <v>272</v>
      </c>
      <c r="D44" s="2"/>
      <c r="E44" s="2" t="s">
        <v>273</v>
      </c>
      <c r="F44" s="2" t="s">
        <v>357</v>
      </c>
      <c r="G44" s="2" t="s">
        <v>63</v>
      </c>
      <c r="H44" s="2" t="s">
        <v>64</v>
      </c>
      <c r="I44" s="2"/>
      <c r="J44" s="2"/>
      <c r="K44" s="2"/>
      <c r="L44" s="2"/>
      <c r="M44" s="2" t="n">
        <v>1970</v>
      </c>
      <c r="N44" s="2"/>
      <c r="O44" s="2" t="n">
        <v>1970</v>
      </c>
      <c r="P44" s="2" t="s">
        <v>69</v>
      </c>
      <c r="Q44" s="2" t="s">
        <v>358</v>
      </c>
      <c r="R44" s="2"/>
      <c r="S44" s="2" t="s">
        <v>276</v>
      </c>
      <c r="T44" s="2" t="s">
        <v>73</v>
      </c>
      <c r="U44" s="2" t="s">
        <v>74</v>
      </c>
      <c r="V44" s="2" t="s">
        <v>277</v>
      </c>
      <c r="W44" s="2" t="n">
        <v>1</v>
      </c>
      <c r="X44" s="2" t="n">
        <v>1</v>
      </c>
      <c r="Y44" s="2" t="n">
        <v>0</v>
      </c>
      <c r="Z44" s="2" t="n">
        <v>0</v>
      </c>
      <c r="AA44" s="2" t="n">
        <v>25.926651</v>
      </c>
      <c r="AB44" s="2" t="n">
        <v>-80.166495</v>
      </c>
      <c r="AC44" s="2" t="s">
        <v>278</v>
      </c>
      <c r="AD44" s="2" t="s">
        <v>359</v>
      </c>
    </row>
    <row r="45" customFormat="false" ht="23.85" hidden="false" customHeight="false" outlineLevel="0" collapsed="false">
      <c r="A45" s="2" t="s">
        <v>360</v>
      </c>
      <c r="B45" s="2" t="s">
        <v>361</v>
      </c>
      <c r="C45" s="2" t="s">
        <v>272</v>
      </c>
      <c r="D45" s="2"/>
      <c r="E45" s="2" t="s">
        <v>273</v>
      </c>
      <c r="F45" s="2" t="s">
        <v>362</v>
      </c>
      <c r="G45" s="2" t="s">
        <v>63</v>
      </c>
      <c r="H45" s="2" t="s">
        <v>64</v>
      </c>
      <c r="I45" s="2"/>
      <c r="J45" s="2"/>
      <c r="K45" s="2"/>
      <c r="L45" s="2"/>
      <c r="M45" s="2" t="n">
        <v>1971</v>
      </c>
      <c r="N45" s="2"/>
      <c r="O45" s="2" t="n">
        <v>1971</v>
      </c>
      <c r="P45" s="2" t="s">
        <v>69</v>
      </c>
      <c r="Q45" s="2" t="s">
        <v>363</v>
      </c>
      <c r="R45" s="2"/>
      <c r="S45" s="2" t="s">
        <v>364</v>
      </c>
      <c r="T45" s="2" t="s">
        <v>73</v>
      </c>
      <c r="U45" s="2" t="s">
        <v>74</v>
      </c>
      <c r="V45" s="2" t="s">
        <v>277</v>
      </c>
      <c r="W45" s="2" t="n">
        <v>2</v>
      </c>
      <c r="X45" s="2" t="n">
        <v>2</v>
      </c>
      <c r="Y45" s="2" t="n">
        <v>0.0002</v>
      </c>
      <c r="Z45" s="2" t="n">
        <v>0.0002</v>
      </c>
      <c r="AA45" s="2" t="n">
        <v>25.932452</v>
      </c>
      <c r="AB45" s="2" t="n">
        <v>-80.153867</v>
      </c>
      <c r="AC45" s="2" t="s">
        <v>278</v>
      </c>
      <c r="AD45" s="2" t="s">
        <v>365</v>
      </c>
    </row>
    <row r="46" customFormat="false" ht="35.05" hidden="false" customHeight="false" outlineLevel="0" collapsed="false">
      <c r="A46" s="2" t="s">
        <v>366</v>
      </c>
      <c r="B46" s="2" t="s">
        <v>367</v>
      </c>
      <c r="C46" s="2" t="s">
        <v>272</v>
      </c>
      <c r="D46" s="2"/>
      <c r="E46" s="2" t="s">
        <v>273</v>
      </c>
      <c r="F46" s="2" t="s">
        <v>368</v>
      </c>
      <c r="G46" s="2" t="s">
        <v>93</v>
      </c>
      <c r="H46" s="2" t="s">
        <v>82</v>
      </c>
      <c r="I46" s="2"/>
      <c r="J46" s="2"/>
      <c r="K46" s="2"/>
      <c r="L46" s="2"/>
      <c r="M46" s="2" t="n">
        <v>1971</v>
      </c>
      <c r="N46" s="2"/>
      <c r="O46" s="2" t="n">
        <v>1971</v>
      </c>
      <c r="P46" s="2" t="s">
        <v>69</v>
      </c>
      <c r="Q46" s="2" t="s">
        <v>369</v>
      </c>
      <c r="R46" s="2"/>
      <c r="S46" s="2" t="s">
        <v>276</v>
      </c>
      <c r="T46" s="2" t="s">
        <v>73</v>
      </c>
      <c r="U46" s="2" t="s">
        <v>74</v>
      </c>
      <c r="V46" s="2" t="s">
        <v>328</v>
      </c>
      <c r="W46" s="2" t="n">
        <v>1</v>
      </c>
      <c r="X46" s="2" t="n">
        <v>1</v>
      </c>
      <c r="Y46" s="2" t="n">
        <v>0</v>
      </c>
      <c r="Z46" s="2" t="n">
        <v>0</v>
      </c>
      <c r="AA46" s="2" t="n">
        <v>25.928104</v>
      </c>
      <c r="AB46" s="2" t="n">
        <v>-80.18981</v>
      </c>
      <c r="AC46" s="2" t="s">
        <v>278</v>
      </c>
      <c r="AD46" s="2" t="s">
        <v>370</v>
      </c>
    </row>
    <row r="47" customFormat="false" ht="23.85" hidden="false" customHeight="false" outlineLevel="0" collapsed="false">
      <c r="A47" s="2" t="s">
        <v>371</v>
      </c>
      <c r="B47" s="2" t="s">
        <v>372</v>
      </c>
      <c r="C47" s="2" t="s">
        <v>272</v>
      </c>
      <c r="D47" s="2"/>
      <c r="E47" s="2" t="s">
        <v>273</v>
      </c>
      <c r="F47" s="2" t="s">
        <v>373</v>
      </c>
      <c r="G47" s="2" t="s">
        <v>63</v>
      </c>
      <c r="H47" s="2" t="s">
        <v>64</v>
      </c>
      <c r="I47" s="2"/>
      <c r="J47" s="2"/>
      <c r="K47" s="2"/>
      <c r="L47" s="2"/>
      <c r="M47" s="2" t="n">
        <v>1973</v>
      </c>
      <c r="N47" s="2"/>
      <c r="O47" s="2" t="n">
        <v>1973</v>
      </c>
      <c r="P47" s="2" t="s">
        <v>69</v>
      </c>
      <c r="Q47" s="2" t="s">
        <v>374</v>
      </c>
      <c r="R47" s="2"/>
      <c r="S47" s="2" t="s">
        <v>276</v>
      </c>
      <c r="T47" s="2" t="s">
        <v>73</v>
      </c>
      <c r="U47" s="2" t="s">
        <v>74</v>
      </c>
      <c r="V47" s="2" t="s">
        <v>277</v>
      </c>
      <c r="W47" s="2" t="n">
        <v>1</v>
      </c>
      <c r="X47" s="2" t="n">
        <v>1</v>
      </c>
      <c r="Y47" s="2" t="n">
        <v>0</v>
      </c>
      <c r="Z47" s="2" t="n">
        <v>0</v>
      </c>
      <c r="AA47" s="2" t="n">
        <v>25.933</v>
      </c>
      <c r="AB47" s="2" t="n">
        <v>-80.1535</v>
      </c>
      <c r="AC47" s="2" t="s">
        <v>284</v>
      </c>
      <c r="AD47" s="2" t="s">
        <v>375</v>
      </c>
    </row>
    <row r="48" customFormat="false" ht="23.85" hidden="false" customHeight="false" outlineLevel="0" collapsed="false">
      <c r="A48" s="2" t="s">
        <v>376</v>
      </c>
      <c r="B48" s="2" t="s">
        <v>377</v>
      </c>
      <c r="C48" s="2" t="s">
        <v>272</v>
      </c>
      <c r="D48" s="2"/>
      <c r="E48" s="2" t="s">
        <v>273</v>
      </c>
      <c r="F48" s="2" t="s">
        <v>139</v>
      </c>
      <c r="G48" s="2" t="s">
        <v>93</v>
      </c>
      <c r="H48" s="2" t="s">
        <v>82</v>
      </c>
      <c r="I48" s="2"/>
      <c r="J48" s="2"/>
      <c r="K48" s="2"/>
      <c r="L48" s="2"/>
      <c r="M48" s="2" t="n">
        <v>1979</v>
      </c>
      <c r="N48" s="2"/>
      <c r="O48" s="2" t="n">
        <v>1979</v>
      </c>
      <c r="P48" s="2" t="s">
        <v>69</v>
      </c>
      <c r="Q48" s="2" t="s">
        <v>378</v>
      </c>
      <c r="R48" s="2"/>
      <c r="S48" s="2" t="s">
        <v>276</v>
      </c>
      <c r="T48" s="2" t="s">
        <v>73</v>
      </c>
      <c r="U48" s="2" t="s">
        <v>74</v>
      </c>
      <c r="V48" s="2" t="s">
        <v>328</v>
      </c>
      <c r="W48" s="2" t="n">
        <v>1</v>
      </c>
      <c r="X48" s="2" t="n">
        <v>1</v>
      </c>
      <c r="Y48" s="2" t="n">
        <v>0</v>
      </c>
      <c r="Z48" s="2" t="n">
        <v>0</v>
      </c>
      <c r="AA48" s="2" t="n">
        <v>25.927956</v>
      </c>
      <c r="AB48" s="2" t="n">
        <v>-80.193572</v>
      </c>
      <c r="AC48" s="2" t="s">
        <v>278</v>
      </c>
      <c r="AD48" s="2" t="s">
        <v>379</v>
      </c>
    </row>
    <row r="49" customFormat="false" ht="35.05" hidden="false" customHeight="false" outlineLevel="0" collapsed="false">
      <c r="A49" s="2" t="s">
        <v>380</v>
      </c>
      <c r="B49" s="2" t="s">
        <v>381</v>
      </c>
      <c r="C49" s="2" t="s">
        <v>272</v>
      </c>
      <c r="D49" s="2"/>
      <c r="E49" s="2" t="s">
        <v>273</v>
      </c>
      <c r="F49" s="2" t="s">
        <v>382</v>
      </c>
      <c r="G49" s="2" t="s">
        <v>93</v>
      </c>
      <c r="H49" s="2" t="s">
        <v>64</v>
      </c>
      <c r="I49" s="2"/>
      <c r="J49" s="2"/>
      <c r="K49" s="2"/>
      <c r="L49" s="2"/>
      <c r="M49" s="2" t="n">
        <v>1979</v>
      </c>
      <c r="N49" s="2"/>
      <c r="O49" s="2" t="n">
        <v>1979</v>
      </c>
      <c r="P49" s="2" t="s">
        <v>69</v>
      </c>
      <c r="Q49" s="2" t="s">
        <v>383</v>
      </c>
      <c r="R49" s="2"/>
      <c r="S49" s="2" t="s">
        <v>384</v>
      </c>
      <c r="T49" s="2" t="s">
        <v>73</v>
      </c>
      <c r="U49" s="2" t="s">
        <v>74</v>
      </c>
      <c r="V49" s="2" t="s">
        <v>385</v>
      </c>
      <c r="W49" s="2" t="n">
        <v>2</v>
      </c>
      <c r="X49" s="2" t="n">
        <v>2</v>
      </c>
      <c r="Y49" s="2" t="n">
        <v>0.0039</v>
      </c>
      <c r="Z49" s="2" t="n">
        <v>0.0004</v>
      </c>
      <c r="AA49" s="2" t="n">
        <v>25.928823</v>
      </c>
      <c r="AB49" s="2" t="n">
        <v>-80.195797</v>
      </c>
      <c r="AC49" s="2" t="s">
        <v>278</v>
      </c>
      <c r="AD49" s="2" t="s">
        <v>386</v>
      </c>
    </row>
    <row r="50" customFormat="false" ht="23.85" hidden="false" customHeight="false" outlineLevel="0" collapsed="false">
      <c r="A50" s="2" t="s">
        <v>387</v>
      </c>
      <c r="B50" s="2" t="s">
        <v>388</v>
      </c>
      <c r="C50" s="2" t="s">
        <v>272</v>
      </c>
      <c r="D50" s="2"/>
      <c r="E50" s="2" t="s">
        <v>273</v>
      </c>
      <c r="F50" s="2" t="s">
        <v>389</v>
      </c>
      <c r="G50" s="2" t="s">
        <v>93</v>
      </c>
      <c r="H50" s="2" t="s">
        <v>64</v>
      </c>
      <c r="I50" s="2"/>
      <c r="J50" s="2"/>
      <c r="K50" s="2"/>
      <c r="L50" s="2"/>
      <c r="M50" s="2" t="n">
        <v>1992</v>
      </c>
      <c r="N50" s="2"/>
      <c r="O50" s="2" t="n">
        <v>1992</v>
      </c>
      <c r="P50" s="2" t="s">
        <v>69</v>
      </c>
      <c r="Q50" s="2" t="s">
        <v>390</v>
      </c>
      <c r="R50" s="2"/>
      <c r="S50" s="2" t="s">
        <v>276</v>
      </c>
      <c r="T50" s="2" t="s">
        <v>73</v>
      </c>
      <c r="U50" s="2" t="s">
        <v>74</v>
      </c>
      <c r="V50" s="2" t="s">
        <v>277</v>
      </c>
      <c r="W50" s="2" t="n">
        <v>1</v>
      </c>
      <c r="X50" s="2" t="n">
        <v>1</v>
      </c>
      <c r="Y50" s="2" t="n">
        <v>0</v>
      </c>
      <c r="Z50" s="2" t="n">
        <v>0</v>
      </c>
      <c r="AA50" s="2" t="n">
        <v>25.928774</v>
      </c>
      <c r="AB50" s="2" t="n">
        <v>-80.193667</v>
      </c>
      <c r="AC50" s="2" t="s">
        <v>278</v>
      </c>
      <c r="AD50" s="2" t="s">
        <v>391</v>
      </c>
    </row>
    <row r="51" customFormat="false" ht="35.05" hidden="false" customHeight="false" outlineLevel="0" collapsed="false">
      <c r="A51" s="2" t="s">
        <v>392</v>
      </c>
      <c r="B51" s="2" t="s">
        <v>393</v>
      </c>
      <c r="C51" s="2" t="s">
        <v>272</v>
      </c>
      <c r="D51" s="2"/>
      <c r="E51" s="2" t="s">
        <v>273</v>
      </c>
      <c r="F51" s="2" t="s">
        <v>394</v>
      </c>
      <c r="G51" s="2" t="s">
        <v>63</v>
      </c>
      <c r="H51" s="2" t="s">
        <v>168</v>
      </c>
      <c r="I51" s="2"/>
      <c r="J51" s="2"/>
      <c r="K51" s="2"/>
      <c r="L51" s="2"/>
      <c r="M51" s="2" t="n">
        <v>1995</v>
      </c>
      <c r="N51" s="2"/>
      <c r="O51" s="2" t="n">
        <v>1995</v>
      </c>
      <c r="P51" s="2" t="s">
        <v>69</v>
      </c>
      <c r="Q51" s="2" t="s">
        <v>395</v>
      </c>
      <c r="R51" s="2"/>
      <c r="S51" s="2" t="s">
        <v>276</v>
      </c>
      <c r="T51" s="2" t="s">
        <v>73</v>
      </c>
      <c r="U51" s="2" t="s">
        <v>74</v>
      </c>
      <c r="V51" s="2" t="s">
        <v>277</v>
      </c>
      <c r="W51" s="2" t="n">
        <v>2</v>
      </c>
      <c r="X51" s="2" t="n">
        <v>2</v>
      </c>
      <c r="Y51" s="2" t="n">
        <v>0.0002</v>
      </c>
      <c r="Z51" s="2" t="n">
        <v>0.0002</v>
      </c>
      <c r="AA51" s="2" t="n">
        <v>25.924168</v>
      </c>
      <c r="AB51" s="2" t="n">
        <v>-80.153845</v>
      </c>
      <c r="AC51" s="2" t="s">
        <v>278</v>
      </c>
      <c r="AD51" s="2" t="s">
        <v>396</v>
      </c>
    </row>
    <row r="52" customFormat="false" ht="23.85" hidden="false" customHeight="false" outlineLevel="0" collapsed="false">
      <c r="A52" s="2" t="s">
        <v>397</v>
      </c>
      <c r="B52" s="2" t="s">
        <v>398</v>
      </c>
      <c r="C52" s="2" t="s">
        <v>272</v>
      </c>
      <c r="D52" s="2"/>
      <c r="E52" s="2" t="s">
        <v>273</v>
      </c>
      <c r="F52" s="2" t="s">
        <v>203</v>
      </c>
      <c r="G52" s="2" t="s">
        <v>63</v>
      </c>
      <c r="H52" s="2" t="s">
        <v>64</v>
      </c>
      <c r="I52" s="2"/>
      <c r="J52" s="2"/>
      <c r="K52" s="2"/>
      <c r="L52" s="2"/>
      <c r="M52" s="2" t="n">
        <v>1995</v>
      </c>
      <c r="N52" s="2"/>
      <c r="O52" s="2" t="n">
        <v>1995</v>
      </c>
      <c r="P52" s="2" t="s">
        <v>399</v>
      </c>
      <c r="Q52" s="2" t="s">
        <v>400</v>
      </c>
      <c r="R52" s="2"/>
      <c r="S52" s="2" t="s">
        <v>401</v>
      </c>
      <c r="T52" s="2" t="s">
        <v>73</v>
      </c>
      <c r="U52" s="2" t="s">
        <v>402</v>
      </c>
      <c r="V52" s="2" t="s">
        <v>403</v>
      </c>
      <c r="W52" s="2" t="n">
        <v>2</v>
      </c>
      <c r="X52" s="2" t="n">
        <v>2</v>
      </c>
      <c r="Y52" s="2" t="n">
        <v>0</v>
      </c>
      <c r="Z52" s="2" t="n">
        <v>0</v>
      </c>
      <c r="AA52" s="2" t="n">
        <v>25.92905</v>
      </c>
      <c r="AB52" s="2" t="n">
        <v>-80.1364</v>
      </c>
      <c r="AC52" s="2" t="s">
        <v>284</v>
      </c>
      <c r="AD52" s="2" t="s">
        <v>404</v>
      </c>
    </row>
    <row r="53" customFormat="false" ht="23.85" hidden="false" customHeight="false" outlineLevel="0" collapsed="false">
      <c r="A53" s="2" t="s">
        <v>405</v>
      </c>
      <c r="B53" s="2" t="s">
        <v>406</v>
      </c>
      <c r="C53" s="2" t="s">
        <v>272</v>
      </c>
      <c r="D53" s="2"/>
      <c r="E53" s="2" t="s">
        <v>273</v>
      </c>
      <c r="F53" s="2" t="s">
        <v>154</v>
      </c>
      <c r="G53" s="2" t="s">
        <v>63</v>
      </c>
      <c r="H53" s="2" t="s">
        <v>64</v>
      </c>
      <c r="I53" s="2"/>
      <c r="J53" s="2"/>
      <c r="K53" s="2"/>
      <c r="L53" s="2"/>
      <c r="M53" s="2" t="n">
        <v>2007</v>
      </c>
      <c r="N53" s="2"/>
      <c r="O53" s="2" t="n">
        <v>2007</v>
      </c>
      <c r="P53" s="2" t="s">
        <v>399</v>
      </c>
      <c r="Q53" s="2" t="s">
        <v>407</v>
      </c>
      <c r="R53" s="2"/>
      <c r="S53" s="2" t="s">
        <v>401</v>
      </c>
      <c r="T53" s="2" t="s">
        <v>73</v>
      </c>
      <c r="U53" s="2" t="s">
        <v>402</v>
      </c>
      <c r="V53" s="2" t="s">
        <v>408</v>
      </c>
      <c r="W53" s="2" t="n">
        <v>1</v>
      </c>
      <c r="X53" s="2" t="n">
        <v>1</v>
      </c>
      <c r="Y53" s="2" t="n">
        <v>0</v>
      </c>
      <c r="Z53" s="2" t="n">
        <v>0</v>
      </c>
      <c r="AA53" s="2" t="n">
        <v>25.9265</v>
      </c>
      <c r="AB53" s="2" t="n">
        <v>-80.1563</v>
      </c>
      <c r="AC53" s="2" t="s">
        <v>284</v>
      </c>
      <c r="AD53" s="2" t="s">
        <v>409</v>
      </c>
    </row>
    <row r="54" customFormat="false" ht="46.25" hidden="false" customHeight="false" outlineLevel="0" collapsed="false">
      <c r="A54" s="2" t="s">
        <v>410</v>
      </c>
      <c r="B54" s="2" t="s">
        <v>411</v>
      </c>
      <c r="C54" s="2" t="s">
        <v>272</v>
      </c>
      <c r="D54" s="2"/>
      <c r="E54" s="2" t="s">
        <v>273</v>
      </c>
      <c r="F54" s="2" t="s">
        <v>412</v>
      </c>
      <c r="G54" s="2" t="s">
        <v>63</v>
      </c>
      <c r="H54" s="2" t="s">
        <v>64</v>
      </c>
      <c r="I54" s="2"/>
      <c r="J54" s="2"/>
      <c r="K54" s="2"/>
      <c r="L54" s="2"/>
      <c r="M54" s="2" t="n">
        <v>2024</v>
      </c>
      <c r="N54" s="2"/>
      <c r="O54" s="2" t="n">
        <v>2024</v>
      </c>
      <c r="P54" s="2" t="s">
        <v>69</v>
      </c>
      <c r="Q54" s="2" t="s">
        <v>413</v>
      </c>
      <c r="R54" s="2"/>
      <c r="S54" s="2" t="s">
        <v>414</v>
      </c>
      <c r="T54" s="2" t="s">
        <v>73</v>
      </c>
      <c r="U54" s="2" t="s">
        <v>74</v>
      </c>
      <c r="V54" s="2" t="s">
        <v>415</v>
      </c>
      <c r="W54" s="2" t="n">
        <v>2</v>
      </c>
      <c r="X54" s="2" t="n">
        <v>2</v>
      </c>
      <c r="Y54" s="2" t="n">
        <v>0.0005</v>
      </c>
      <c r="Z54" s="2" t="n">
        <v>0.0001</v>
      </c>
      <c r="AA54" s="2" t="n">
        <v>25.9296</v>
      </c>
      <c r="AB54" s="2" t="n">
        <v>-80.168</v>
      </c>
      <c r="AC54" s="2" t="s">
        <v>284</v>
      </c>
      <c r="AD54" s="2" t="s">
        <v>416</v>
      </c>
    </row>
    <row r="55" customFormat="false" ht="68.65" hidden="false" customHeight="false" outlineLevel="0" collapsed="false">
      <c r="A55" s="2" t="s">
        <v>417</v>
      </c>
      <c r="B55" s="2" t="s">
        <v>64</v>
      </c>
      <c r="C55" s="2" t="s">
        <v>418</v>
      </c>
      <c r="D55" s="2"/>
      <c r="E55" s="2" t="s">
        <v>419</v>
      </c>
      <c r="F55" s="2" t="s">
        <v>420</v>
      </c>
      <c r="G55" s="2" t="s">
        <v>63</v>
      </c>
      <c r="H55" s="2" t="s">
        <v>64</v>
      </c>
      <c r="I55" s="2"/>
      <c r="J55" s="2"/>
      <c r="K55" s="2"/>
      <c r="L55" s="2"/>
      <c r="M55" s="2" t="n">
        <v>1926</v>
      </c>
      <c r="N55" s="2"/>
      <c r="O55" s="2" t="n">
        <v>1926</v>
      </c>
      <c r="P55" s="2" t="s">
        <v>69</v>
      </c>
      <c r="Q55" s="2" t="s">
        <v>421</v>
      </c>
      <c r="R55" s="2"/>
      <c r="S55" s="2" t="s">
        <v>422</v>
      </c>
      <c r="T55" s="2" t="s">
        <v>73</v>
      </c>
      <c r="U55" s="2" t="s">
        <v>74</v>
      </c>
      <c r="V55" s="2" t="s">
        <v>423</v>
      </c>
      <c r="W55" s="2" t="n">
        <v>6</v>
      </c>
      <c r="X55" s="2" t="n">
        <v>6</v>
      </c>
      <c r="Y55" s="2" t="n">
        <v>0.1028</v>
      </c>
      <c r="Z55" s="2" t="n">
        <v>0.031</v>
      </c>
      <c r="AA55" s="2" t="n">
        <v>25.928</v>
      </c>
      <c r="AB55" s="2" t="n">
        <v>-80.164</v>
      </c>
      <c r="AC55" s="2" t="s">
        <v>284</v>
      </c>
      <c r="AD55" s="2" t="s">
        <v>424</v>
      </c>
    </row>
    <row r="56" customFormat="false" ht="57.45" hidden="false" customHeight="false" outlineLevel="0" collapsed="false">
      <c r="A56" s="2" t="s">
        <v>425</v>
      </c>
      <c r="B56" s="2" t="s">
        <v>426</v>
      </c>
      <c r="C56" s="2" t="s">
        <v>418</v>
      </c>
      <c r="D56" s="2"/>
      <c r="E56" s="2" t="s">
        <v>419</v>
      </c>
      <c r="F56" s="2" t="s">
        <v>427</v>
      </c>
      <c r="G56" s="2" t="s">
        <v>63</v>
      </c>
      <c r="H56" s="2" t="s">
        <v>64</v>
      </c>
      <c r="I56" s="2"/>
      <c r="J56" s="2"/>
      <c r="K56" s="2"/>
      <c r="L56" s="2"/>
      <c r="M56" s="2" t="n">
        <v>1926</v>
      </c>
      <c r="N56" s="2"/>
      <c r="O56" s="2" t="n">
        <v>1926</v>
      </c>
      <c r="P56" s="2" t="s">
        <v>69</v>
      </c>
      <c r="Q56" s="2" t="s">
        <v>428</v>
      </c>
      <c r="R56" s="2"/>
      <c r="S56" s="2" t="s">
        <v>429</v>
      </c>
      <c r="T56" s="2" t="s">
        <v>73</v>
      </c>
      <c r="U56" s="2" t="s">
        <v>74</v>
      </c>
      <c r="V56" s="2" t="s">
        <v>430</v>
      </c>
      <c r="W56" s="2" t="n">
        <v>1</v>
      </c>
      <c r="X56" s="2" t="n">
        <v>1</v>
      </c>
      <c r="Y56" s="2" t="n">
        <v>0</v>
      </c>
      <c r="Z56" s="2" t="n">
        <v>0</v>
      </c>
      <c r="AA56" s="2" t="n">
        <v>25.928</v>
      </c>
      <c r="AB56" s="2" t="n">
        <v>-80.164</v>
      </c>
      <c r="AC56" s="2" t="s">
        <v>284</v>
      </c>
      <c r="AD56" s="2" t="s">
        <v>431</v>
      </c>
    </row>
    <row r="57" customFormat="false" ht="35.05" hidden="false" customHeight="false" outlineLevel="0" collapsed="false">
      <c r="A57" s="2" t="s">
        <v>432</v>
      </c>
      <c r="B57" s="2" t="s">
        <v>433</v>
      </c>
      <c r="C57" s="2" t="s">
        <v>418</v>
      </c>
      <c r="D57" s="2"/>
      <c r="E57" s="2" t="s">
        <v>419</v>
      </c>
      <c r="F57" s="2" t="s">
        <v>434</v>
      </c>
      <c r="G57" s="2" t="s">
        <v>435</v>
      </c>
      <c r="H57" s="2" t="s">
        <v>436</v>
      </c>
      <c r="I57" s="2"/>
      <c r="J57" s="2"/>
      <c r="K57" s="2"/>
      <c r="L57" s="2"/>
      <c r="M57" s="2" t="n">
        <v>1956</v>
      </c>
      <c r="N57" s="2"/>
      <c r="O57" s="2" t="n">
        <v>1956</v>
      </c>
      <c r="P57" s="2" t="s">
        <v>69</v>
      </c>
      <c r="Q57" s="2" t="s">
        <v>437</v>
      </c>
      <c r="R57" s="2"/>
      <c r="S57" s="2" t="s">
        <v>438</v>
      </c>
      <c r="T57" s="2" t="s">
        <v>73</v>
      </c>
      <c r="U57" s="2" t="s">
        <v>74</v>
      </c>
      <c r="V57" s="2" t="s">
        <v>439</v>
      </c>
      <c r="W57" s="2" t="n">
        <v>2</v>
      </c>
      <c r="X57" s="2" t="n">
        <v>2</v>
      </c>
      <c r="Y57" s="2" t="n">
        <v>0.0071</v>
      </c>
      <c r="Z57" s="2" t="n">
        <v>0</v>
      </c>
      <c r="AA57" s="2"/>
      <c r="AB57" s="2"/>
      <c r="AC57" s="2" t="s">
        <v>440</v>
      </c>
      <c r="AD57" s="2" t="s">
        <v>441</v>
      </c>
    </row>
    <row r="58" customFormat="false" ht="35.05" hidden="false" customHeight="false" outlineLevel="0" collapsed="false">
      <c r="A58" s="2" t="s">
        <v>442</v>
      </c>
      <c r="B58" s="2" t="s">
        <v>443</v>
      </c>
      <c r="C58" s="2" t="s">
        <v>418</v>
      </c>
      <c r="D58" s="2"/>
      <c r="E58" s="2" t="s">
        <v>419</v>
      </c>
      <c r="F58" s="2" t="s">
        <v>444</v>
      </c>
      <c r="G58" s="2" t="s">
        <v>435</v>
      </c>
      <c r="H58" s="2" t="s">
        <v>444</v>
      </c>
      <c r="I58" s="2"/>
      <c r="J58" s="2"/>
      <c r="K58" s="2"/>
      <c r="L58" s="2"/>
      <c r="M58" s="2" t="n">
        <v>1988</v>
      </c>
      <c r="N58" s="2"/>
      <c r="O58" s="2" t="n">
        <v>1988</v>
      </c>
      <c r="P58" s="2" t="s">
        <v>69</v>
      </c>
      <c r="Q58" s="2" t="s">
        <v>445</v>
      </c>
      <c r="R58" s="2"/>
      <c r="S58" s="2" t="s">
        <v>422</v>
      </c>
      <c r="T58" s="2" t="s">
        <v>73</v>
      </c>
      <c r="U58" s="2" t="s">
        <v>446</v>
      </c>
      <c r="V58" s="2" t="s">
        <v>447</v>
      </c>
      <c r="W58" s="2" t="n">
        <v>1</v>
      </c>
      <c r="X58" s="2" t="n">
        <v>1</v>
      </c>
      <c r="Y58" s="2" t="n">
        <v>0</v>
      </c>
      <c r="Z58" s="2" t="n">
        <v>0</v>
      </c>
      <c r="AA58" s="2"/>
      <c r="AB58" s="2"/>
      <c r="AC58" s="2" t="s">
        <v>440</v>
      </c>
      <c r="AD58" s="2" t="s">
        <v>448</v>
      </c>
    </row>
    <row r="59" customFormat="false" ht="23.85" hidden="false" customHeight="false" outlineLevel="0" collapsed="false">
      <c r="A59" s="2" t="s">
        <v>449</v>
      </c>
      <c r="B59" s="2" t="s">
        <v>450</v>
      </c>
      <c r="C59" s="2" t="s">
        <v>418</v>
      </c>
      <c r="D59" s="2"/>
      <c r="E59" s="2" t="s">
        <v>419</v>
      </c>
      <c r="F59" s="2" t="s">
        <v>451</v>
      </c>
      <c r="G59" s="2" t="s">
        <v>435</v>
      </c>
      <c r="H59" s="2" t="s">
        <v>452</v>
      </c>
      <c r="I59" s="2"/>
      <c r="J59" s="2"/>
      <c r="K59" s="2"/>
      <c r="L59" s="2"/>
      <c r="M59" s="2" t="n">
        <v>1996</v>
      </c>
      <c r="N59" s="2"/>
      <c r="O59" s="2" t="n">
        <v>1996</v>
      </c>
      <c r="P59" s="2" t="s">
        <v>69</v>
      </c>
      <c r="Q59" s="2" t="s">
        <v>453</v>
      </c>
      <c r="R59" s="2"/>
      <c r="S59" s="2" t="s">
        <v>454</v>
      </c>
      <c r="T59" s="2" t="s">
        <v>73</v>
      </c>
      <c r="U59" s="2" t="s">
        <v>74</v>
      </c>
      <c r="V59" s="2" t="s">
        <v>455</v>
      </c>
      <c r="W59" s="2" t="n">
        <v>1</v>
      </c>
      <c r="X59" s="2" t="n">
        <v>1</v>
      </c>
      <c r="Y59" s="2" t="n">
        <v>0</v>
      </c>
      <c r="Z59" s="2" t="n">
        <v>0</v>
      </c>
      <c r="AA59" s="2"/>
      <c r="AB59" s="2"/>
      <c r="AC59" s="2" t="s">
        <v>440</v>
      </c>
      <c r="AD59" s="2" t="s">
        <v>456</v>
      </c>
    </row>
    <row r="60" customFormat="false" ht="23.85" hidden="false" customHeight="false" outlineLevel="0" collapsed="false">
      <c r="A60" s="2" t="s">
        <v>457</v>
      </c>
      <c r="B60" s="2" t="s">
        <v>458</v>
      </c>
      <c r="C60" s="2" t="s">
        <v>418</v>
      </c>
      <c r="D60" s="2"/>
      <c r="E60" s="2" t="s">
        <v>419</v>
      </c>
      <c r="F60" s="2" t="s">
        <v>459</v>
      </c>
      <c r="G60" s="2" t="s">
        <v>435</v>
      </c>
      <c r="H60" s="2" t="s">
        <v>82</v>
      </c>
      <c r="I60" s="2"/>
      <c r="J60" s="2"/>
      <c r="K60" s="2"/>
      <c r="L60" s="2"/>
      <c r="M60" s="2" t="n">
        <v>1997</v>
      </c>
      <c r="N60" s="2"/>
      <c r="O60" s="2" t="n">
        <v>1997</v>
      </c>
      <c r="P60" s="2" t="s">
        <v>69</v>
      </c>
      <c r="Q60" s="2" t="s">
        <v>460</v>
      </c>
      <c r="R60" s="2"/>
      <c r="S60" s="2" t="s">
        <v>461</v>
      </c>
      <c r="T60" s="2" t="s">
        <v>73</v>
      </c>
      <c r="U60" s="2" t="s">
        <v>74</v>
      </c>
      <c r="V60" s="2" t="s">
        <v>462</v>
      </c>
      <c r="W60" s="2" t="n">
        <v>2</v>
      </c>
      <c r="X60" s="2" t="n">
        <v>2</v>
      </c>
      <c r="Y60" s="2" t="n">
        <v>0.006</v>
      </c>
      <c r="Z60" s="2" t="n">
        <v>0.0011</v>
      </c>
      <c r="AA60" s="2"/>
      <c r="AB60" s="2"/>
      <c r="AC60" s="2" t="s">
        <v>440</v>
      </c>
      <c r="AD60" s="2" t="s">
        <v>463</v>
      </c>
    </row>
    <row r="61" customFormat="false" ht="57.45" hidden="false" customHeight="false" outlineLevel="0" collapsed="false">
      <c r="A61" s="2" t="s">
        <v>464</v>
      </c>
      <c r="B61" s="2" t="s">
        <v>465</v>
      </c>
      <c r="C61" s="2" t="s">
        <v>418</v>
      </c>
      <c r="D61" s="2"/>
      <c r="E61" s="2" t="s">
        <v>419</v>
      </c>
      <c r="F61" s="2" t="s">
        <v>466</v>
      </c>
      <c r="G61" s="2" t="s">
        <v>435</v>
      </c>
      <c r="H61" s="2" t="s">
        <v>82</v>
      </c>
      <c r="I61" s="2"/>
      <c r="J61" s="2"/>
      <c r="K61" s="2"/>
      <c r="L61" s="2"/>
      <c r="M61" s="2" t="n">
        <v>2015</v>
      </c>
      <c r="N61" s="2"/>
      <c r="O61" s="2" t="n">
        <v>2015</v>
      </c>
      <c r="P61" s="2" t="s">
        <v>69</v>
      </c>
      <c r="Q61" s="2" t="s">
        <v>467</v>
      </c>
      <c r="R61" s="2"/>
      <c r="S61" s="2" t="s">
        <v>422</v>
      </c>
      <c r="T61" s="2" t="s">
        <v>73</v>
      </c>
      <c r="U61" s="2" t="s">
        <v>74</v>
      </c>
      <c r="V61" s="2" t="s">
        <v>468</v>
      </c>
      <c r="W61" s="2" t="n">
        <v>2</v>
      </c>
      <c r="X61" s="2" t="n">
        <v>2</v>
      </c>
      <c r="Y61" s="2" t="n">
        <v>0.0097</v>
      </c>
      <c r="Z61" s="2" t="n">
        <v>0.0016</v>
      </c>
      <c r="AA61" s="2"/>
      <c r="AB61" s="2"/>
      <c r="AC61" s="2" t="s">
        <v>440</v>
      </c>
      <c r="AD61" s="2" t="s">
        <v>469</v>
      </c>
    </row>
    <row r="62" customFormat="false" ht="35.05" hidden="false" customHeight="false" outlineLevel="0" collapsed="false">
      <c r="A62" s="2" t="s">
        <v>470</v>
      </c>
      <c r="B62" s="2" t="s">
        <v>471</v>
      </c>
      <c r="C62" s="2" t="s">
        <v>418</v>
      </c>
      <c r="D62" s="2"/>
      <c r="E62" s="2" t="s">
        <v>419</v>
      </c>
      <c r="F62" s="2" t="s">
        <v>472</v>
      </c>
      <c r="G62" s="2" t="s">
        <v>435</v>
      </c>
      <c r="H62" s="2" t="s">
        <v>168</v>
      </c>
      <c r="I62" s="2"/>
      <c r="J62" s="2"/>
      <c r="K62" s="2"/>
      <c r="L62" s="2"/>
      <c r="M62" s="2" t="n">
        <v>2016</v>
      </c>
      <c r="N62" s="2"/>
      <c r="O62" s="2" t="n">
        <v>2016</v>
      </c>
      <c r="P62" s="2" t="s">
        <v>69</v>
      </c>
      <c r="Q62" s="2" t="s">
        <v>473</v>
      </c>
      <c r="R62" s="2"/>
      <c r="S62" s="2" t="s">
        <v>474</v>
      </c>
      <c r="T62" s="2" t="s">
        <v>73</v>
      </c>
      <c r="U62" s="2" t="s">
        <v>74</v>
      </c>
      <c r="V62" s="2" t="s">
        <v>475</v>
      </c>
      <c r="W62" s="2" t="n">
        <v>1</v>
      </c>
      <c r="X62" s="2" t="n">
        <v>1</v>
      </c>
      <c r="Y62" s="2" t="n">
        <v>0</v>
      </c>
      <c r="Z62" s="2" t="n">
        <v>0</v>
      </c>
      <c r="AA62" s="2"/>
      <c r="AB62" s="2"/>
      <c r="AC62" s="2" t="s">
        <v>440</v>
      </c>
      <c r="AD62" s="2" t="s">
        <v>476</v>
      </c>
    </row>
    <row r="63" customFormat="false" ht="57.45" hidden="false" customHeight="false" outlineLevel="0" collapsed="false">
      <c r="A63" s="2" t="s">
        <v>477</v>
      </c>
      <c r="B63" s="2" t="s">
        <v>478</v>
      </c>
      <c r="C63" s="2" t="s">
        <v>418</v>
      </c>
      <c r="D63" s="2"/>
      <c r="E63" s="2" t="s">
        <v>419</v>
      </c>
      <c r="F63" s="2" t="s">
        <v>64</v>
      </c>
      <c r="G63" s="2" t="s">
        <v>63</v>
      </c>
      <c r="H63" s="2" t="s">
        <v>64</v>
      </c>
      <c r="I63" s="2"/>
      <c r="J63" s="2"/>
      <c r="K63" s="2"/>
      <c r="L63" s="2"/>
      <c r="M63" s="2" t="n">
        <v>2020</v>
      </c>
      <c r="N63" s="2"/>
      <c r="O63" s="2" t="n">
        <v>2020</v>
      </c>
      <c r="P63" s="2" t="s">
        <v>69</v>
      </c>
      <c r="Q63" s="2" t="s">
        <v>479</v>
      </c>
      <c r="R63" s="2"/>
      <c r="S63" s="2" t="s">
        <v>480</v>
      </c>
      <c r="T63" s="2" t="s">
        <v>73</v>
      </c>
      <c r="U63" s="2" t="s">
        <v>74</v>
      </c>
      <c r="V63" s="2" t="s">
        <v>481</v>
      </c>
      <c r="W63" s="2" t="n">
        <v>3</v>
      </c>
      <c r="X63" s="2" t="n">
        <v>3</v>
      </c>
      <c r="Y63" s="2" t="n">
        <v>0.0221</v>
      </c>
      <c r="Z63" s="2" t="n">
        <v>0.0263</v>
      </c>
      <c r="AA63" s="2" t="n">
        <v>25.928</v>
      </c>
      <c r="AB63" s="2" t="n">
        <v>-80.164</v>
      </c>
      <c r="AC63" s="2" t="s">
        <v>284</v>
      </c>
      <c r="AD63" s="2" t="s">
        <v>482</v>
      </c>
    </row>
    <row r="64" customFormat="false" ht="79.85" hidden="false" customHeight="false" outlineLevel="0" collapsed="false">
      <c r="A64" s="2" t="s">
        <v>483</v>
      </c>
      <c r="B64" s="2" t="s">
        <v>484</v>
      </c>
      <c r="C64" s="2" t="s">
        <v>485</v>
      </c>
      <c r="D64" s="2" t="s">
        <v>486</v>
      </c>
      <c r="E64" s="2" t="s">
        <v>419</v>
      </c>
      <c r="F64" s="2" t="s">
        <v>487</v>
      </c>
      <c r="G64" s="2" t="s">
        <v>63</v>
      </c>
      <c r="H64" s="2" t="s">
        <v>64</v>
      </c>
      <c r="I64" s="2"/>
      <c r="J64" s="2"/>
      <c r="K64" s="2"/>
      <c r="L64" s="2"/>
      <c r="M64" s="2"/>
      <c r="N64" s="2"/>
      <c r="O64" s="2" t="n">
        <v>2024</v>
      </c>
      <c r="P64" s="2" t="s">
        <v>488</v>
      </c>
      <c r="Q64" s="2" t="s">
        <v>489</v>
      </c>
      <c r="R64" s="2"/>
      <c r="S64" s="2" t="s">
        <v>490</v>
      </c>
      <c r="T64" s="2" t="s">
        <v>73</v>
      </c>
      <c r="U64" s="2" t="s">
        <v>74</v>
      </c>
      <c r="V64" s="2" t="s">
        <v>491</v>
      </c>
      <c r="W64" s="2" t="n">
        <v>4</v>
      </c>
      <c r="X64" s="2" t="n">
        <v>4</v>
      </c>
      <c r="Y64" s="2" t="n">
        <v>0.0122</v>
      </c>
      <c r="Z64" s="2" t="n">
        <v>0.0069</v>
      </c>
      <c r="AA64" s="2" t="n">
        <v>25.928</v>
      </c>
      <c r="AB64" s="2" t="n">
        <v>-80.164</v>
      </c>
      <c r="AC64" s="2" t="s">
        <v>284</v>
      </c>
      <c r="AD64" s="2" t="s">
        <v>492</v>
      </c>
    </row>
    <row r="65" customFormat="false" ht="46.25" hidden="false" customHeight="false" outlineLevel="0" collapsed="false">
      <c r="A65" s="2" t="s">
        <v>493</v>
      </c>
      <c r="B65" s="2" t="s">
        <v>494</v>
      </c>
      <c r="C65" s="2" t="s">
        <v>418</v>
      </c>
      <c r="D65" s="2"/>
      <c r="E65" s="2" t="s">
        <v>419</v>
      </c>
      <c r="F65" s="2" t="s">
        <v>495</v>
      </c>
      <c r="G65" s="2" t="s">
        <v>63</v>
      </c>
      <c r="H65" s="2" t="s">
        <v>64</v>
      </c>
      <c r="I65" s="2"/>
      <c r="J65" s="2"/>
      <c r="K65" s="2"/>
      <c r="L65" s="2"/>
      <c r="M65" s="2" t="n">
        <v>2024</v>
      </c>
      <c r="N65" s="2"/>
      <c r="O65" s="2" t="n">
        <v>2024</v>
      </c>
      <c r="P65" s="2" t="s">
        <v>69</v>
      </c>
      <c r="Q65" s="2" t="s">
        <v>496</v>
      </c>
      <c r="R65" s="2"/>
      <c r="S65" s="2" t="s">
        <v>497</v>
      </c>
      <c r="T65" s="2" t="s">
        <v>73</v>
      </c>
      <c r="U65" s="2" t="s">
        <v>74</v>
      </c>
      <c r="V65" s="2" t="s">
        <v>498</v>
      </c>
      <c r="W65" s="2" t="n">
        <v>2</v>
      </c>
      <c r="X65" s="2" t="n">
        <v>2</v>
      </c>
      <c r="Y65" s="2" t="n">
        <v>0.0049</v>
      </c>
      <c r="Z65" s="2" t="n">
        <v>0</v>
      </c>
      <c r="AA65" s="2" t="n">
        <v>25.9258</v>
      </c>
      <c r="AB65" s="2" t="n">
        <v>-80.16</v>
      </c>
      <c r="AC65" s="2" t="s">
        <v>284</v>
      </c>
      <c r="AD65" s="2" t="s">
        <v>499</v>
      </c>
    </row>
    <row r="66" customFormat="false" ht="57.45" hidden="false" customHeight="false" outlineLevel="0" collapsed="false">
      <c r="A66" s="2" t="s">
        <v>500</v>
      </c>
      <c r="B66" s="2" t="s">
        <v>501</v>
      </c>
      <c r="C66" s="2" t="s">
        <v>418</v>
      </c>
      <c r="D66" s="2"/>
      <c r="E66" s="2" t="s">
        <v>419</v>
      </c>
      <c r="F66" s="2" t="s">
        <v>502</v>
      </c>
      <c r="G66" s="2" t="s">
        <v>63</v>
      </c>
      <c r="H66" s="2" t="s">
        <v>64</v>
      </c>
      <c r="I66" s="2"/>
      <c r="J66" s="2"/>
      <c r="K66" s="2"/>
      <c r="L66" s="2"/>
      <c r="M66" s="2" t="n">
        <v>2024</v>
      </c>
      <c r="N66" s="2"/>
      <c r="O66" s="2" t="n">
        <v>2024</v>
      </c>
      <c r="P66" s="2" t="s">
        <v>69</v>
      </c>
      <c r="Q66" s="2" t="s">
        <v>503</v>
      </c>
      <c r="R66" s="2"/>
      <c r="S66" s="2" t="s">
        <v>504</v>
      </c>
      <c r="T66" s="2" t="s">
        <v>73</v>
      </c>
      <c r="U66" s="2" t="s">
        <v>74</v>
      </c>
      <c r="V66" s="2" t="s">
        <v>505</v>
      </c>
      <c r="W66" s="2" t="n">
        <v>5</v>
      </c>
      <c r="X66" s="2" t="n">
        <v>5</v>
      </c>
      <c r="Y66" s="2" t="n">
        <v>0.0684</v>
      </c>
      <c r="Z66" s="2" t="n">
        <v>0.0239</v>
      </c>
      <c r="AA66" s="2" t="n">
        <v>25.928</v>
      </c>
      <c r="AB66" s="2" t="n">
        <v>-80.164</v>
      </c>
      <c r="AC66" s="2" t="s">
        <v>284</v>
      </c>
      <c r="AD66" s="2" t="s">
        <v>506</v>
      </c>
    </row>
    <row r="67" customFormat="false" ht="57.45" hidden="false" customHeight="false" outlineLevel="0" collapsed="false">
      <c r="A67" s="2" t="s">
        <v>507</v>
      </c>
      <c r="B67" s="2" t="s">
        <v>508</v>
      </c>
      <c r="C67" s="2" t="s">
        <v>509</v>
      </c>
      <c r="D67" s="2"/>
      <c r="E67" s="2" t="s">
        <v>510</v>
      </c>
      <c r="F67" s="2" t="s">
        <v>511</v>
      </c>
      <c r="G67" s="2" t="s">
        <v>512</v>
      </c>
      <c r="H67" s="2"/>
      <c r="I67" s="2"/>
      <c r="J67" s="2"/>
      <c r="K67" s="2"/>
      <c r="L67" s="2"/>
      <c r="M67" s="2" t="n">
        <v>2023</v>
      </c>
      <c r="N67" s="2"/>
      <c r="O67" s="2" t="n">
        <v>2023</v>
      </c>
      <c r="P67" s="2" t="s">
        <v>69</v>
      </c>
      <c r="Q67" s="2" t="s">
        <v>513</v>
      </c>
      <c r="R67" s="2"/>
      <c r="S67" s="2" t="s">
        <v>514</v>
      </c>
      <c r="T67" s="2" t="s">
        <v>73</v>
      </c>
      <c r="U67" s="2" t="s">
        <v>74</v>
      </c>
      <c r="V67" s="2" t="s">
        <v>515</v>
      </c>
      <c r="W67" s="2" t="n">
        <v>2</v>
      </c>
      <c r="X67" s="2" t="n">
        <v>2</v>
      </c>
      <c r="Y67" s="2" t="n">
        <v>0.0005</v>
      </c>
      <c r="Z67" s="2" t="n">
        <v>0.0001</v>
      </c>
      <c r="AA67" s="2"/>
      <c r="AB67" s="2"/>
      <c r="AC67" s="2" t="s">
        <v>440</v>
      </c>
      <c r="AD67" s="2" t="s">
        <v>516</v>
      </c>
    </row>
    <row r="68" customFormat="false" ht="35.05" hidden="false" customHeight="false" outlineLevel="0" collapsed="false">
      <c r="A68" s="2" t="s">
        <v>517</v>
      </c>
      <c r="B68" s="2" t="s">
        <v>518</v>
      </c>
      <c r="C68" s="2" t="s">
        <v>509</v>
      </c>
      <c r="D68" s="2"/>
      <c r="E68" s="2" t="s">
        <v>510</v>
      </c>
      <c r="F68" s="2" t="s">
        <v>519</v>
      </c>
      <c r="G68" s="2" t="s">
        <v>512</v>
      </c>
      <c r="H68" s="2"/>
      <c r="I68" s="2"/>
      <c r="J68" s="2"/>
      <c r="K68" s="2"/>
      <c r="L68" s="2"/>
      <c r="M68" s="2" t="n">
        <v>2024</v>
      </c>
      <c r="N68" s="2"/>
      <c r="O68" s="2" t="n">
        <v>2024</v>
      </c>
      <c r="P68" s="2" t="s">
        <v>399</v>
      </c>
      <c r="Q68" s="2" t="s">
        <v>520</v>
      </c>
      <c r="R68" s="2"/>
      <c r="S68" s="2" t="s">
        <v>521</v>
      </c>
      <c r="T68" s="2" t="s">
        <v>73</v>
      </c>
      <c r="U68" s="2" t="s">
        <v>74</v>
      </c>
      <c r="V68" s="2" t="s">
        <v>522</v>
      </c>
      <c r="W68" s="2" t="n">
        <v>1</v>
      </c>
      <c r="X68" s="2" t="n">
        <v>1</v>
      </c>
      <c r="Y68" s="2" t="n">
        <v>0</v>
      </c>
      <c r="Z68" s="2" t="n">
        <v>0</v>
      </c>
      <c r="AA68" s="2"/>
      <c r="AB68" s="2"/>
      <c r="AC68" s="2" t="s">
        <v>440</v>
      </c>
      <c r="AD68" s="2" t="s">
        <v>523</v>
      </c>
    </row>
    <row r="69" customFormat="false" ht="23.85" hidden="false" customHeight="false" outlineLevel="0" collapsed="false">
      <c r="A69" s="2" t="s">
        <v>524</v>
      </c>
      <c r="B69" s="2" t="s">
        <v>525</v>
      </c>
      <c r="C69" s="2" t="s">
        <v>509</v>
      </c>
      <c r="D69" s="2"/>
      <c r="E69" s="2" t="s">
        <v>510</v>
      </c>
      <c r="F69" s="2" t="s">
        <v>526</v>
      </c>
      <c r="G69" s="2" t="s">
        <v>512</v>
      </c>
      <c r="H69" s="2"/>
      <c r="I69" s="2"/>
      <c r="J69" s="2"/>
      <c r="K69" s="2"/>
      <c r="L69" s="2"/>
      <c r="M69" s="2" t="n">
        <v>2024</v>
      </c>
      <c r="N69" s="2"/>
      <c r="O69" s="2" t="n">
        <v>2024</v>
      </c>
      <c r="P69" s="2" t="s">
        <v>69</v>
      </c>
      <c r="Q69" s="2" t="s">
        <v>527</v>
      </c>
      <c r="R69" s="2"/>
      <c r="S69" s="2" t="s">
        <v>422</v>
      </c>
      <c r="T69" s="2" t="s">
        <v>73</v>
      </c>
      <c r="U69" s="2" t="s">
        <v>446</v>
      </c>
      <c r="V69" s="2" t="s">
        <v>528</v>
      </c>
      <c r="W69" s="2" t="n">
        <v>1</v>
      </c>
      <c r="X69" s="2" t="n">
        <v>1</v>
      </c>
      <c r="Y69" s="2" t="n">
        <v>0</v>
      </c>
      <c r="Z69" s="2" t="n">
        <v>0</v>
      </c>
      <c r="AA69" s="2"/>
      <c r="AB69" s="2"/>
      <c r="AC69" s="2" t="s">
        <v>440</v>
      </c>
      <c r="AD69" s="2" t="s">
        <v>529</v>
      </c>
    </row>
    <row r="70" customFormat="false" ht="79.85" hidden="false" customHeight="false" outlineLevel="0" collapsed="false">
      <c r="A70" s="2" t="s">
        <v>530</v>
      </c>
      <c r="B70" s="2" t="s">
        <v>531</v>
      </c>
      <c r="C70" s="2" t="s">
        <v>532</v>
      </c>
      <c r="D70" s="2"/>
      <c r="E70" s="2" t="s">
        <v>533</v>
      </c>
      <c r="F70" s="2" t="s">
        <v>534</v>
      </c>
      <c r="G70" s="2" t="s">
        <v>93</v>
      </c>
      <c r="H70" s="2" t="s">
        <v>64</v>
      </c>
      <c r="I70" s="2"/>
      <c r="J70" s="2"/>
      <c r="K70" s="2"/>
      <c r="L70" s="2" t="s">
        <v>535</v>
      </c>
      <c r="M70" s="2" t="n">
        <v>2015</v>
      </c>
      <c r="N70" s="2"/>
      <c r="O70" s="2" t="n">
        <v>2015</v>
      </c>
      <c r="P70" s="2" t="s">
        <v>69</v>
      </c>
      <c r="Q70" s="2" t="s">
        <v>536</v>
      </c>
      <c r="R70" s="2"/>
      <c r="S70" s="2" t="s">
        <v>537</v>
      </c>
      <c r="T70" s="2" t="s">
        <v>73</v>
      </c>
      <c r="U70" s="2" t="s">
        <v>402</v>
      </c>
      <c r="V70" s="2" t="s">
        <v>538</v>
      </c>
      <c r="W70" s="2" t="n">
        <v>4</v>
      </c>
      <c r="X70" s="2" t="n">
        <v>4</v>
      </c>
      <c r="Y70" s="2" t="n">
        <v>0.1173</v>
      </c>
      <c r="Z70" s="2" t="n">
        <v>0.0042</v>
      </c>
      <c r="AA70" s="2" t="n">
        <v>25.9283</v>
      </c>
      <c r="AB70" s="2" t="n">
        <v>-80.185</v>
      </c>
      <c r="AC70" s="2" t="s">
        <v>284</v>
      </c>
      <c r="AD70" s="2" t="s">
        <v>539</v>
      </c>
    </row>
    <row r="71" customFormat="false" ht="46.25" hidden="false" customHeight="false" outlineLevel="0" collapsed="false">
      <c r="A71" s="2" t="s">
        <v>540</v>
      </c>
      <c r="B71" s="2" t="s">
        <v>541</v>
      </c>
      <c r="C71" s="2" t="s">
        <v>532</v>
      </c>
      <c r="D71" s="2"/>
      <c r="E71" s="2" t="s">
        <v>533</v>
      </c>
      <c r="F71" s="2" t="s">
        <v>542</v>
      </c>
      <c r="G71" s="2" t="s">
        <v>512</v>
      </c>
      <c r="H71" s="2"/>
      <c r="I71" s="2"/>
      <c r="J71" s="2"/>
      <c r="K71" s="2"/>
      <c r="L71" s="2"/>
      <c r="M71" s="2" t="n">
        <v>2016</v>
      </c>
      <c r="N71" s="2"/>
      <c r="O71" s="2" t="n">
        <v>2016</v>
      </c>
      <c r="P71" s="2" t="s">
        <v>69</v>
      </c>
      <c r="Q71" s="2" t="s">
        <v>543</v>
      </c>
      <c r="R71" s="2"/>
      <c r="S71" s="2" t="s">
        <v>544</v>
      </c>
      <c r="T71" s="2" t="s">
        <v>73</v>
      </c>
      <c r="U71" s="2" t="s">
        <v>446</v>
      </c>
      <c r="V71" s="2" t="s">
        <v>545</v>
      </c>
      <c r="W71" s="2" t="n">
        <v>2</v>
      </c>
      <c r="X71" s="2" t="n">
        <v>2</v>
      </c>
      <c r="Y71" s="2" t="n">
        <v>0.0074</v>
      </c>
      <c r="Z71" s="2" t="n">
        <v>0</v>
      </c>
      <c r="AA71" s="2"/>
      <c r="AB71" s="2"/>
      <c r="AC71" s="2" t="s">
        <v>440</v>
      </c>
      <c r="AD71" s="2" t="s">
        <v>546</v>
      </c>
    </row>
    <row r="72" customFormat="false" ht="46.25" hidden="false" customHeight="false" outlineLevel="0" collapsed="false">
      <c r="A72" s="2" t="s">
        <v>547</v>
      </c>
      <c r="B72" s="2" t="s">
        <v>548</v>
      </c>
      <c r="C72" s="2" t="s">
        <v>532</v>
      </c>
      <c r="D72" s="2"/>
      <c r="E72" s="2" t="s">
        <v>533</v>
      </c>
      <c r="F72" s="2" t="s">
        <v>549</v>
      </c>
      <c r="G72" s="2" t="s">
        <v>512</v>
      </c>
      <c r="H72" s="2"/>
      <c r="I72" s="2"/>
      <c r="J72" s="2"/>
      <c r="K72" s="2"/>
      <c r="L72" s="2"/>
      <c r="M72" s="2" t="n">
        <v>2022</v>
      </c>
      <c r="N72" s="2"/>
      <c r="O72" s="2" t="n">
        <v>2022</v>
      </c>
      <c r="P72" s="2" t="s">
        <v>69</v>
      </c>
      <c r="Q72" s="2" t="s">
        <v>550</v>
      </c>
      <c r="R72" s="2"/>
      <c r="S72" s="2" t="s">
        <v>551</v>
      </c>
      <c r="T72" s="2" t="s">
        <v>73</v>
      </c>
      <c r="U72" s="2" t="s">
        <v>446</v>
      </c>
      <c r="V72" s="2" t="s">
        <v>552</v>
      </c>
      <c r="W72" s="2" t="n">
        <v>7</v>
      </c>
      <c r="X72" s="2" t="n">
        <v>7</v>
      </c>
      <c r="Y72" s="2" t="n">
        <v>0.0374</v>
      </c>
      <c r="Z72" s="2" t="n">
        <v>0</v>
      </c>
      <c r="AA72" s="2"/>
      <c r="AB72" s="2"/>
      <c r="AC72" s="2" t="s">
        <v>440</v>
      </c>
      <c r="AD72" s="2" t="s">
        <v>553</v>
      </c>
    </row>
    <row r="73" customFormat="false" ht="35.05" hidden="false" customHeight="false" outlineLevel="0" collapsed="false">
      <c r="A73" s="2" t="s">
        <v>554</v>
      </c>
      <c r="B73" s="2" t="s">
        <v>555</v>
      </c>
      <c r="C73" s="2" t="s">
        <v>532</v>
      </c>
      <c r="D73" s="2"/>
      <c r="E73" s="2" t="s">
        <v>533</v>
      </c>
      <c r="F73" s="2" t="s">
        <v>64</v>
      </c>
      <c r="G73" s="2" t="s">
        <v>63</v>
      </c>
      <c r="H73" s="2" t="s">
        <v>64</v>
      </c>
      <c r="I73" s="2"/>
      <c r="J73" s="2"/>
      <c r="K73" s="2"/>
      <c r="L73" s="2"/>
      <c r="M73" s="2" t="n">
        <v>2024</v>
      </c>
      <c r="N73" s="2"/>
      <c r="O73" s="2" t="n">
        <v>2024</v>
      </c>
      <c r="P73" s="2" t="s">
        <v>69</v>
      </c>
      <c r="Q73" s="2" t="s">
        <v>556</v>
      </c>
      <c r="R73" s="2"/>
      <c r="S73" s="2" t="s">
        <v>557</v>
      </c>
      <c r="T73" s="2" t="s">
        <v>73</v>
      </c>
      <c r="U73" s="2" t="s">
        <v>446</v>
      </c>
      <c r="V73" s="2" t="s">
        <v>528</v>
      </c>
      <c r="W73" s="2" t="n">
        <v>2</v>
      </c>
      <c r="X73" s="2" t="n">
        <v>2</v>
      </c>
      <c r="Y73" s="2" t="n">
        <v>0.0083</v>
      </c>
      <c r="Z73" s="2" t="n">
        <v>0</v>
      </c>
      <c r="AA73" s="2" t="n">
        <v>25.928</v>
      </c>
      <c r="AB73" s="2" t="n">
        <v>-80.164</v>
      </c>
      <c r="AC73" s="2" t="s">
        <v>284</v>
      </c>
      <c r="AD73" s="2" t="s">
        <v>558</v>
      </c>
    </row>
    <row r="74" customFormat="false" ht="23.85" hidden="false" customHeight="false" outlineLevel="0" collapsed="false">
      <c r="A74" s="2" t="s">
        <v>559</v>
      </c>
      <c r="B74" s="2" t="s">
        <v>560</v>
      </c>
      <c r="C74" s="2" t="s">
        <v>532</v>
      </c>
      <c r="D74" s="2"/>
      <c r="E74" s="2" t="s">
        <v>533</v>
      </c>
      <c r="F74" s="2" t="s">
        <v>549</v>
      </c>
      <c r="G74" s="2" t="s">
        <v>512</v>
      </c>
      <c r="H74" s="2"/>
      <c r="I74" s="2"/>
      <c r="J74" s="2"/>
      <c r="K74" s="2"/>
      <c r="L74" s="2"/>
      <c r="M74" s="2" t="n">
        <v>2024</v>
      </c>
      <c r="N74" s="2"/>
      <c r="O74" s="2" t="n">
        <v>2024</v>
      </c>
      <c r="P74" s="2" t="s">
        <v>69</v>
      </c>
      <c r="Q74" s="2" t="s">
        <v>561</v>
      </c>
      <c r="R74" s="2"/>
      <c r="S74" s="2" t="s">
        <v>562</v>
      </c>
      <c r="T74" s="2" t="s">
        <v>73</v>
      </c>
      <c r="U74" s="2" t="s">
        <v>446</v>
      </c>
      <c r="V74" s="2" t="s">
        <v>563</v>
      </c>
      <c r="W74" s="2" t="n">
        <v>3</v>
      </c>
      <c r="X74" s="2" t="n">
        <v>3</v>
      </c>
      <c r="Y74" s="2" t="n">
        <v>0.0651</v>
      </c>
      <c r="Z74" s="2" t="n">
        <v>0</v>
      </c>
      <c r="AA74" s="2"/>
      <c r="AB74" s="2"/>
      <c r="AC74" s="2" t="s">
        <v>440</v>
      </c>
      <c r="AD74" s="2" t="s">
        <v>564</v>
      </c>
    </row>
    <row r="75" customFormat="false" ht="35.05" hidden="false" customHeight="false" outlineLevel="0" collapsed="false">
      <c r="A75" s="2" t="s">
        <v>565</v>
      </c>
      <c r="B75" s="2" t="s">
        <v>566</v>
      </c>
      <c r="C75" s="2" t="s">
        <v>532</v>
      </c>
      <c r="D75" s="2"/>
      <c r="E75" s="2" t="s">
        <v>533</v>
      </c>
      <c r="F75" s="2" t="s">
        <v>567</v>
      </c>
      <c r="G75" s="2" t="s">
        <v>63</v>
      </c>
      <c r="H75" s="2" t="s">
        <v>64</v>
      </c>
      <c r="I75" s="2"/>
      <c r="J75" s="2"/>
      <c r="K75" s="2"/>
      <c r="L75" s="2"/>
      <c r="M75" s="2" t="n">
        <v>2025</v>
      </c>
      <c r="N75" s="2"/>
      <c r="O75" s="2" t="n">
        <v>2025</v>
      </c>
      <c r="P75" s="2" t="s">
        <v>69</v>
      </c>
      <c r="Q75" s="2" t="s">
        <v>568</v>
      </c>
      <c r="R75" s="2"/>
      <c r="S75" s="2" t="s">
        <v>557</v>
      </c>
      <c r="T75" s="2" t="s">
        <v>73</v>
      </c>
      <c r="U75" s="2" t="s">
        <v>74</v>
      </c>
      <c r="V75" s="2" t="s">
        <v>569</v>
      </c>
      <c r="W75" s="2" t="n">
        <v>1</v>
      </c>
      <c r="X75" s="2" t="n">
        <v>1</v>
      </c>
      <c r="Y75" s="2" t="n">
        <v>0</v>
      </c>
      <c r="Z75" s="2" t="n">
        <v>0</v>
      </c>
      <c r="AA75" s="2" t="n">
        <v>25.928</v>
      </c>
      <c r="AB75" s="2" t="n">
        <v>-80.164</v>
      </c>
      <c r="AC75" s="2" t="s">
        <v>284</v>
      </c>
      <c r="AD75" s="2" t="s">
        <v>570</v>
      </c>
    </row>
    <row r="76" customFormat="false" ht="23.85" hidden="false" customHeight="false" outlineLevel="0" collapsed="false">
      <c r="A76" s="2" t="s">
        <v>571</v>
      </c>
      <c r="B76" s="2" t="s">
        <v>572</v>
      </c>
      <c r="C76" s="2" t="s">
        <v>532</v>
      </c>
      <c r="D76" s="2"/>
      <c r="E76" s="2" t="s">
        <v>533</v>
      </c>
      <c r="F76" s="2" t="s">
        <v>573</v>
      </c>
      <c r="G76" s="2" t="s">
        <v>512</v>
      </c>
      <c r="H76" s="2"/>
      <c r="I76" s="2"/>
      <c r="J76" s="2"/>
      <c r="K76" s="2"/>
      <c r="L76" s="2"/>
      <c r="M76" s="2" t="n">
        <v>2025</v>
      </c>
      <c r="N76" s="2"/>
      <c r="O76" s="2" t="n">
        <v>2025</v>
      </c>
      <c r="P76" s="2" t="s">
        <v>69</v>
      </c>
      <c r="Q76" s="2" t="s">
        <v>574</v>
      </c>
      <c r="R76" s="2"/>
      <c r="S76" s="2" t="s">
        <v>575</v>
      </c>
      <c r="T76" s="2" t="s">
        <v>73</v>
      </c>
      <c r="U76" s="2" t="s">
        <v>446</v>
      </c>
      <c r="V76" s="2" t="s">
        <v>576</v>
      </c>
      <c r="W76" s="2" t="n">
        <v>2</v>
      </c>
      <c r="X76" s="2" t="n">
        <v>2</v>
      </c>
      <c r="Y76" s="2" t="n">
        <v>0.0007</v>
      </c>
      <c r="Z76" s="2" t="n">
        <v>0</v>
      </c>
      <c r="AA76" s="2"/>
      <c r="AB76" s="2"/>
      <c r="AC76" s="2" t="s">
        <v>440</v>
      </c>
      <c r="AD76" s="2" t="s">
        <v>577</v>
      </c>
    </row>
    <row r="77" customFormat="false" ht="79.85" hidden="false" customHeight="false" outlineLevel="0" collapsed="false">
      <c r="A77" s="2" t="s">
        <v>578</v>
      </c>
      <c r="B77" s="2" t="s">
        <v>579</v>
      </c>
      <c r="C77" s="2" t="s">
        <v>532</v>
      </c>
      <c r="D77" s="2"/>
      <c r="E77" s="2" t="s">
        <v>533</v>
      </c>
      <c r="F77" s="2" t="s">
        <v>580</v>
      </c>
      <c r="G77" s="2" t="s">
        <v>63</v>
      </c>
      <c r="H77" s="2" t="s">
        <v>64</v>
      </c>
      <c r="I77" s="2"/>
      <c r="J77" s="2"/>
      <c r="K77" s="2"/>
      <c r="L77" s="2"/>
      <c r="M77" s="2" t="n">
        <v>2025</v>
      </c>
      <c r="N77" s="2"/>
      <c r="O77" s="2" t="n">
        <v>2025</v>
      </c>
      <c r="P77" s="2" t="s">
        <v>69</v>
      </c>
      <c r="Q77" s="2" t="s">
        <v>581</v>
      </c>
      <c r="R77" s="2"/>
      <c r="S77" s="2" t="s">
        <v>582</v>
      </c>
      <c r="T77" s="2" t="s">
        <v>73</v>
      </c>
      <c r="U77" s="2" t="s">
        <v>74</v>
      </c>
      <c r="V77" s="2" t="s">
        <v>583</v>
      </c>
      <c r="W77" s="2" t="n">
        <v>7</v>
      </c>
      <c r="X77" s="2" t="n">
        <v>7</v>
      </c>
      <c r="Y77" s="2" t="n">
        <v>0.0324</v>
      </c>
      <c r="Z77" s="2" t="n">
        <v>0.0038</v>
      </c>
      <c r="AA77" s="2" t="n">
        <v>25.9296</v>
      </c>
      <c r="AB77" s="2" t="n">
        <v>-80.168</v>
      </c>
      <c r="AC77" s="2" t="s">
        <v>284</v>
      </c>
      <c r="AD77" s="2" t="s">
        <v>584</v>
      </c>
    </row>
    <row r="78" customFormat="false" ht="57.45" hidden="false" customHeight="false" outlineLevel="0" collapsed="false">
      <c r="A78" s="2" t="s">
        <v>585</v>
      </c>
      <c r="B78" s="2" t="s">
        <v>586</v>
      </c>
      <c r="C78" s="2" t="s">
        <v>532</v>
      </c>
      <c r="D78" s="2"/>
      <c r="E78" s="2" t="s">
        <v>533</v>
      </c>
      <c r="F78" s="2" t="s">
        <v>580</v>
      </c>
      <c r="G78" s="2" t="s">
        <v>63</v>
      </c>
      <c r="H78" s="2" t="s">
        <v>64</v>
      </c>
      <c r="I78" s="2"/>
      <c r="J78" s="2"/>
      <c r="K78" s="2"/>
      <c r="L78" s="2"/>
      <c r="M78" s="2" t="n">
        <v>2026</v>
      </c>
      <c r="N78" s="2"/>
      <c r="O78" s="2" t="n">
        <v>2026</v>
      </c>
      <c r="P78" s="2" t="s">
        <v>69</v>
      </c>
      <c r="Q78" s="2" t="s">
        <v>587</v>
      </c>
      <c r="R78" s="2"/>
      <c r="S78" s="2" t="s">
        <v>588</v>
      </c>
      <c r="T78" s="2" t="s">
        <v>73</v>
      </c>
      <c r="U78" s="2" t="s">
        <v>74</v>
      </c>
      <c r="V78" s="2" t="s">
        <v>589</v>
      </c>
      <c r="W78" s="2" t="n">
        <v>4</v>
      </c>
      <c r="X78" s="2" t="n">
        <v>4</v>
      </c>
      <c r="Y78" s="2" t="n">
        <v>0.0149</v>
      </c>
      <c r="Z78" s="2" t="n">
        <v>0.0038</v>
      </c>
      <c r="AA78" s="2" t="n">
        <v>25.9296</v>
      </c>
      <c r="AB78" s="2" t="n">
        <v>-80.168</v>
      </c>
      <c r="AC78" s="2" t="s">
        <v>284</v>
      </c>
      <c r="AD78" s="2" t="s">
        <v>590</v>
      </c>
    </row>
    <row r="79" customFormat="false" ht="23.85" hidden="false" customHeight="false" outlineLevel="0" collapsed="false">
      <c r="A79" s="2" t="s">
        <v>591</v>
      </c>
      <c r="B79" s="2" t="s">
        <v>592</v>
      </c>
      <c r="C79" s="2" t="s">
        <v>593</v>
      </c>
      <c r="D79" s="2"/>
      <c r="E79" s="2" t="s">
        <v>594</v>
      </c>
      <c r="F79" s="2" t="s">
        <v>595</v>
      </c>
      <c r="G79" s="2" t="s">
        <v>63</v>
      </c>
      <c r="H79" s="2" t="s">
        <v>64</v>
      </c>
      <c r="I79" s="2"/>
      <c r="J79" s="2"/>
      <c r="K79" s="2"/>
      <c r="L79" s="2"/>
      <c r="M79" s="2" t="n">
        <v>1956</v>
      </c>
      <c r="N79" s="2"/>
      <c r="O79" s="2" t="n">
        <v>1956</v>
      </c>
      <c r="P79" s="2" t="s">
        <v>69</v>
      </c>
      <c r="Q79" s="2" t="s">
        <v>596</v>
      </c>
      <c r="R79" s="2"/>
      <c r="S79" s="2" t="s">
        <v>597</v>
      </c>
      <c r="T79" s="2" t="s">
        <v>73</v>
      </c>
      <c r="U79" s="2" t="s">
        <v>74</v>
      </c>
      <c r="V79" s="2" t="s">
        <v>598</v>
      </c>
      <c r="W79" s="2" t="n">
        <v>1</v>
      </c>
      <c r="X79" s="2" t="n">
        <v>1</v>
      </c>
      <c r="Y79" s="2" t="n">
        <v>0</v>
      </c>
      <c r="Z79" s="2" t="n">
        <v>0</v>
      </c>
      <c r="AA79" s="2" t="n">
        <v>25.9256</v>
      </c>
      <c r="AB79" s="2" t="n">
        <v>-80.1525</v>
      </c>
      <c r="AC79" s="2" t="s">
        <v>284</v>
      </c>
      <c r="AD79" s="2" t="s">
        <v>599</v>
      </c>
    </row>
    <row r="80" customFormat="false" ht="35.05" hidden="false" customHeight="false" outlineLevel="0" collapsed="false">
      <c r="A80" s="2" t="s">
        <v>600</v>
      </c>
      <c r="B80" s="2" t="s">
        <v>601</v>
      </c>
      <c r="C80" s="2" t="s">
        <v>593</v>
      </c>
      <c r="D80" s="2"/>
      <c r="E80" s="2" t="s">
        <v>594</v>
      </c>
      <c r="F80" s="2" t="s">
        <v>602</v>
      </c>
      <c r="G80" s="2" t="s">
        <v>81</v>
      </c>
      <c r="H80" s="2" t="s">
        <v>82</v>
      </c>
      <c r="I80" s="2"/>
      <c r="J80" s="2"/>
      <c r="K80" s="2"/>
      <c r="L80" s="2"/>
      <c r="M80" s="2" t="n">
        <v>1956</v>
      </c>
      <c r="N80" s="2"/>
      <c r="O80" s="2" t="n">
        <v>1956</v>
      </c>
      <c r="P80" s="2" t="s">
        <v>69</v>
      </c>
      <c r="Q80" s="2" t="s">
        <v>603</v>
      </c>
      <c r="R80" s="2"/>
      <c r="S80" s="2" t="s">
        <v>597</v>
      </c>
      <c r="T80" s="2" t="s">
        <v>73</v>
      </c>
      <c r="U80" s="2" t="s">
        <v>74</v>
      </c>
      <c r="V80" s="2" t="s">
        <v>598</v>
      </c>
      <c r="W80" s="2" t="n">
        <v>1</v>
      </c>
      <c r="X80" s="2" t="n">
        <v>1</v>
      </c>
      <c r="Y80" s="2" t="n">
        <v>0</v>
      </c>
      <c r="Z80" s="2" t="n">
        <v>0</v>
      </c>
      <c r="AA80" s="2" t="n">
        <v>25.9288</v>
      </c>
      <c r="AB80" s="2" t="n">
        <v>-80.207</v>
      </c>
      <c r="AC80" s="2" t="s">
        <v>284</v>
      </c>
      <c r="AD80" s="2" t="s">
        <v>604</v>
      </c>
    </row>
    <row r="81" customFormat="false" ht="57.45" hidden="false" customHeight="false" outlineLevel="0" collapsed="false">
      <c r="A81" s="2" t="s">
        <v>605</v>
      </c>
      <c r="B81" s="2" t="s">
        <v>495</v>
      </c>
      <c r="C81" s="2" t="s">
        <v>593</v>
      </c>
      <c r="D81" s="2"/>
      <c r="E81" s="2" t="s">
        <v>594</v>
      </c>
      <c r="F81" s="2" t="s">
        <v>606</v>
      </c>
      <c r="G81" s="2" t="s">
        <v>63</v>
      </c>
      <c r="H81" s="2" t="s">
        <v>64</v>
      </c>
      <c r="I81" s="2"/>
      <c r="J81" s="2"/>
      <c r="K81" s="2"/>
      <c r="L81" s="2"/>
      <c r="M81" s="2" t="n">
        <v>1956</v>
      </c>
      <c r="N81" s="2"/>
      <c r="O81" s="2" t="n">
        <v>1956</v>
      </c>
      <c r="P81" s="2" t="s">
        <v>69</v>
      </c>
      <c r="Q81" s="2" t="s">
        <v>607</v>
      </c>
      <c r="R81" s="2"/>
      <c r="S81" s="2" t="s">
        <v>608</v>
      </c>
      <c r="T81" s="2" t="s">
        <v>73</v>
      </c>
      <c r="U81" s="2" t="s">
        <v>74</v>
      </c>
      <c r="V81" s="2" t="s">
        <v>609</v>
      </c>
      <c r="W81" s="2" t="n">
        <v>6</v>
      </c>
      <c r="X81" s="2" t="n">
        <v>6</v>
      </c>
      <c r="Y81" s="2" t="n">
        <v>0.019</v>
      </c>
      <c r="Z81" s="2" t="n">
        <v>0.0229</v>
      </c>
      <c r="AA81" s="2" t="n">
        <v>25.9258</v>
      </c>
      <c r="AB81" s="2" t="n">
        <v>-80.16</v>
      </c>
      <c r="AC81" s="2" t="s">
        <v>284</v>
      </c>
      <c r="AD81" s="2" t="s">
        <v>610</v>
      </c>
    </row>
    <row r="82" customFormat="false" ht="46.25" hidden="false" customHeight="false" outlineLevel="0" collapsed="false">
      <c r="A82" s="2" t="s">
        <v>611</v>
      </c>
      <c r="B82" s="2" t="s">
        <v>612</v>
      </c>
      <c r="C82" s="2" t="s">
        <v>593</v>
      </c>
      <c r="D82" s="2"/>
      <c r="E82" s="2" t="s">
        <v>594</v>
      </c>
      <c r="F82" s="2" t="s">
        <v>613</v>
      </c>
      <c r="G82" s="2" t="s">
        <v>63</v>
      </c>
      <c r="H82" s="2" t="s">
        <v>614</v>
      </c>
      <c r="I82" s="2"/>
      <c r="J82" s="2"/>
      <c r="K82" s="2"/>
      <c r="L82" s="2"/>
      <c r="M82" s="2"/>
      <c r="N82" s="2"/>
      <c r="O82" s="2" t="n">
        <v>1956</v>
      </c>
      <c r="P82" s="2" t="s">
        <v>399</v>
      </c>
      <c r="Q82" s="2" t="s">
        <v>615</v>
      </c>
      <c r="R82" s="2"/>
      <c r="S82" s="2" t="s">
        <v>616</v>
      </c>
      <c r="T82" s="2" t="s">
        <v>73</v>
      </c>
      <c r="U82" s="2" t="s">
        <v>74</v>
      </c>
      <c r="V82" s="2" t="s">
        <v>617</v>
      </c>
      <c r="W82" s="2" t="n">
        <v>1</v>
      </c>
      <c r="X82" s="2" t="n">
        <v>1</v>
      </c>
      <c r="Y82" s="2" t="n">
        <v>0</v>
      </c>
      <c r="Z82" s="2" t="n">
        <v>0</v>
      </c>
      <c r="AA82" s="2" t="n">
        <v>25.9279</v>
      </c>
      <c r="AB82" s="2" t="n">
        <v>-80.125</v>
      </c>
      <c r="AC82" s="2" t="s">
        <v>284</v>
      </c>
      <c r="AD82" s="2" t="s">
        <v>618</v>
      </c>
    </row>
    <row r="83" customFormat="false" ht="23.85" hidden="false" customHeight="false" outlineLevel="0" collapsed="false">
      <c r="A83" s="2" t="s">
        <v>619</v>
      </c>
      <c r="B83" s="2" t="s">
        <v>620</v>
      </c>
      <c r="C83" s="2" t="s">
        <v>593</v>
      </c>
      <c r="D83" s="2"/>
      <c r="E83" s="2" t="s">
        <v>594</v>
      </c>
      <c r="F83" s="2" t="s">
        <v>621</v>
      </c>
      <c r="G83" s="2" t="s">
        <v>93</v>
      </c>
      <c r="H83" s="2" t="s">
        <v>64</v>
      </c>
      <c r="I83" s="2"/>
      <c r="J83" s="2"/>
      <c r="K83" s="2"/>
      <c r="L83" s="2"/>
      <c r="M83" s="2" t="n">
        <v>1956</v>
      </c>
      <c r="N83" s="2"/>
      <c r="O83" s="2" t="n">
        <v>1956</v>
      </c>
      <c r="P83" s="2" t="s">
        <v>69</v>
      </c>
      <c r="Q83" s="2" t="s">
        <v>622</v>
      </c>
      <c r="R83" s="2"/>
      <c r="S83" s="2" t="s">
        <v>597</v>
      </c>
      <c r="T83" s="2" t="s">
        <v>73</v>
      </c>
      <c r="U83" s="2" t="s">
        <v>74</v>
      </c>
      <c r="V83" s="2" t="s">
        <v>598</v>
      </c>
      <c r="W83" s="2" t="n">
        <v>1</v>
      </c>
      <c r="X83" s="2" t="n">
        <v>1</v>
      </c>
      <c r="Y83" s="2" t="n">
        <v>0</v>
      </c>
      <c r="Z83" s="2" t="n">
        <v>0</v>
      </c>
      <c r="AA83" s="2" t="n">
        <v>25.9287</v>
      </c>
      <c r="AB83" s="2" t="n">
        <v>-80.1875</v>
      </c>
      <c r="AC83" s="2" t="s">
        <v>284</v>
      </c>
      <c r="AD83" s="2" t="s">
        <v>623</v>
      </c>
    </row>
    <row r="84" customFormat="false" ht="35.05" hidden="false" customHeight="false" outlineLevel="0" collapsed="false">
      <c r="A84" s="2" t="s">
        <v>624</v>
      </c>
      <c r="B84" s="2" t="s">
        <v>625</v>
      </c>
      <c r="C84" s="2" t="s">
        <v>593</v>
      </c>
      <c r="D84" s="2"/>
      <c r="E84" s="2" t="s">
        <v>594</v>
      </c>
      <c r="F84" s="2" t="s">
        <v>626</v>
      </c>
      <c r="G84" s="2" t="s">
        <v>81</v>
      </c>
      <c r="H84" s="2" t="s">
        <v>64</v>
      </c>
      <c r="I84" s="2"/>
      <c r="J84" s="2"/>
      <c r="K84" s="2"/>
      <c r="L84" s="2"/>
      <c r="M84" s="2" t="n">
        <v>1956</v>
      </c>
      <c r="N84" s="2"/>
      <c r="O84" s="2" t="n">
        <v>1956</v>
      </c>
      <c r="P84" s="2" t="s">
        <v>69</v>
      </c>
      <c r="Q84" s="2" t="s">
        <v>627</v>
      </c>
      <c r="R84" s="2"/>
      <c r="S84" s="2" t="s">
        <v>597</v>
      </c>
      <c r="T84" s="2" t="s">
        <v>73</v>
      </c>
      <c r="U84" s="2" t="s">
        <v>74</v>
      </c>
      <c r="V84" s="2" t="s">
        <v>628</v>
      </c>
      <c r="W84" s="2" t="n">
        <v>1</v>
      </c>
      <c r="X84" s="2" t="n">
        <v>1</v>
      </c>
      <c r="Y84" s="2" t="n">
        <v>0</v>
      </c>
      <c r="Z84" s="2" t="n">
        <v>0</v>
      </c>
      <c r="AA84" s="2" t="n">
        <v>25.9286</v>
      </c>
      <c r="AB84" s="2" t="n">
        <v>-80.2005</v>
      </c>
      <c r="AC84" s="2" t="s">
        <v>284</v>
      </c>
      <c r="AD84" s="2" t="s">
        <v>629</v>
      </c>
    </row>
    <row r="85" customFormat="false" ht="35.05" hidden="false" customHeight="false" outlineLevel="0" collapsed="false">
      <c r="A85" s="2" t="s">
        <v>630</v>
      </c>
      <c r="B85" s="2" t="s">
        <v>631</v>
      </c>
      <c r="C85" s="2" t="s">
        <v>593</v>
      </c>
      <c r="D85" s="2"/>
      <c r="E85" s="2" t="s">
        <v>594</v>
      </c>
      <c r="F85" s="2" t="s">
        <v>632</v>
      </c>
      <c r="G85" s="2" t="s">
        <v>93</v>
      </c>
      <c r="H85" s="2" t="s">
        <v>64</v>
      </c>
      <c r="I85" s="2"/>
      <c r="J85" s="2"/>
      <c r="K85" s="2"/>
      <c r="L85" s="2"/>
      <c r="M85" s="2" t="n">
        <v>1956</v>
      </c>
      <c r="N85" s="2"/>
      <c r="O85" s="2" t="n">
        <v>1956</v>
      </c>
      <c r="P85" s="2" t="s">
        <v>69</v>
      </c>
      <c r="Q85" s="2" t="s">
        <v>633</v>
      </c>
      <c r="R85" s="2"/>
      <c r="S85" s="2" t="s">
        <v>597</v>
      </c>
      <c r="T85" s="2" t="s">
        <v>73</v>
      </c>
      <c r="U85" s="2" t="s">
        <v>446</v>
      </c>
      <c r="V85" s="2" t="s">
        <v>634</v>
      </c>
      <c r="W85" s="2" t="n">
        <v>2</v>
      </c>
      <c r="X85" s="2" t="n">
        <v>2</v>
      </c>
      <c r="Y85" s="2" t="n">
        <v>0.0071</v>
      </c>
      <c r="Z85" s="2" t="n">
        <v>0.0141</v>
      </c>
      <c r="AA85" s="2" t="n">
        <v>25.9264</v>
      </c>
      <c r="AB85" s="2" t="n">
        <v>-80.184</v>
      </c>
      <c r="AC85" s="2" t="s">
        <v>284</v>
      </c>
      <c r="AD85" s="2" t="s">
        <v>635</v>
      </c>
    </row>
    <row r="86" customFormat="false" ht="68.65" hidden="false" customHeight="false" outlineLevel="0" collapsed="false">
      <c r="A86" s="2" t="s">
        <v>636</v>
      </c>
      <c r="B86" s="2" t="s">
        <v>637</v>
      </c>
      <c r="C86" s="2" t="s">
        <v>593</v>
      </c>
      <c r="D86" s="2"/>
      <c r="E86" s="2" t="s">
        <v>594</v>
      </c>
      <c r="F86" s="2" t="s">
        <v>638</v>
      </c>
      <c r="G86" s="2" t="s">
        <v>93</v>
      </c>
      <c r="H86" s="2" t="s">
        <v>82</v>
      </c>
      <c r="I86" s="2"/>
      <c r="J86" s="2"/>
      <c r="K86" s="2"/>
      <c r="L86" s="2"/>
      <c r="M86" s="2" t="n">
        <v>1996</v>
      </c>
      <c r="N86" s="2"/>
      <c r="O86" s="2" t="n">
        <v>1996</v>
      </c>
      <c r="P86" s="2" t="s">
        <v>69</v>
      </c>
      <c r="Q86" s="2" t="s">
        <v>639</v>
      </c>
      <c r="R86" s="2"/>
      <c r="S86" s="2" t="s">
        <v>597</v>
      </c>
      <c r="T86" s="2" t="s">
        <v>73</v>
      </c>
      <c r="U86" s="2" t="s">
        <v>74</v>
      </c>
      <c r="V86" s="2" t="s">
        <v>609</v>
      </c>
      <c r="W86" s="2" t="n">
        <v>6</v>
      </c>
      <c r="X86" s="2" t="n">
        <v>6</v>
      </c>
      <c r="Y86" s="2" t="n">
        <v>0.0481</v>
      </c>
      <c r="Z86" s="2" t="n">
        <v>0.0116</v>
      </c>
      <c r="AA86" s="2" t="n">
        <v>25.9283</v>
      </c>
      <c r="AB86" s="2" t="n">
        <v>-80.193</v>
      </c>
      <c r="AC86" s="2" t="s">
        <v>284</v>
      </c>
      <c r="AD86" s="2" t="s">
        <v>640</v>
      </c>
    </row>
    <row r="87" customFormat="false" ht="57.45" hidden="false" customHeight="false" outlineLevel="0" collapsed="false">
      <c r="A87" s="2" t="s">
        <v>641</v>
      </c>
      <c r="B87" s="2" t="s">
        <v>642</v>
      </c>
      <c r="C87" s="2" t="s">
        <v>593</v>
      </c>
      <c r="D87" s="2"/>
      <c r="E87" s="2" t="s">
        <v>594</v>
      </c>
      <c r="F87" s="2" t="s">
        <v>643</v>
      </c>
      <c r="G87" s="2" t="s">
        <v>63</v>
      </c>
      <c r="H87" s="2" t="s">
        <v>64</v>
      </c>
      <c r="I87" s="2"/>
      <c r="J87" s="2"/>
      <c r="K87" s="2"/>
      <c r="L87" s="2"/>
      <c r="M87" s="2" t="n">
        <v>2020</v>
      </c>
      <c r="N87" s="2"/>
      <c r="O87" s="2" t="n">
        <v>2020</v>
      </c>
      <c r="P87" s="2" t="s">
        <v>69</v>
      </c>
      <c r="Q87" s="2" t="s">
        <v>644</v>
      </c>
      <c r="R87" s="2"/>
      <c r="S87" s="2" t="s">
        <v>645</v>
      </c>
      <c r="T87" s="2" t="s">
        <v>73</v>
      </c>
      <c r="U87" s="2" t="s">
        <v>74</v>
      </c>
      <c r="V87" s="2" t="s">
        <v>646</v>
      </c>
      <c r="W87" s="2" t="n">
        <v>2</v>
      </c>
      <c r="X87" s="2" t="n">
        <v>2</v>
      </c>
      <c r="Y87" s="2" t="n">
        <v>0.0049</v>
      </c>
      <c r="Z87" s="2" t="n">
        <v>0.0226</v>
      </c>
      <c r="AA87" s="2" t="n">
        <v>25.926</v>
      </c>
      <c r="AB87" s="2" t="n">
        <v>-80.1572</v>
      </c>
      <c r="AC87" s="2" t="s">
        <v>284</v>
      </c>
      <c r="AD87" s="2" t="s">
        <v>647</v>
      </c>
    </row>
    <row r="88" customFormat="false" ht="35.05" hidden="false" customHeight="false" outlineLevel="0" collapsed="false">
      <c r="A88" s="2" t="s">
        <v>648</v>
      </c>
      <c r="B88" s="2" t="s">
        <v>649</v>
      </c>
      <c r="C88" s="2" t="s">
        <v>60</v>
      </c>
      <c r="D88" s="2"/>
      <c r="E88" s="2" t="s">
        <v>650</v>
      </c>
      <c r="F88" s="2" t="s">
        <v>651</v>
      </c>
      <c r="G88" s="2" t="s">
        <v>512</v>
      </c>
      <c r="H88" s="2"/>
      <c r="I88" s="2"/>
      <c r="J88" s="2"/>
      <c r="K88" s="2"/>
      <c r="L88" s="2" t="s">
        <v>176</v>
      </c>
      <c r="M88" s="2" t="n">
        <v>1983</v>
      </c>
      <c r="N88" s="2" t="n">
        <v>1993</v>
      </c>
      <c r="O88" s="2" t="n">
        <v>1983</v>
      </c>
      <c r="P88" s="2" t="s">
        <v>69</v>
      </c>
      <c r="Q88" s="2" t="s">
        <v>652</v>
      </c>
      <c r="R88" s="2"/>
      <c r="S88" s="2" t="s">
        <v>653</v>
      </c>
      <c r="T88" s="2" t="s">
        <v>73</v>
      </c>
      <c r="U88" s="2" t="s">
        <v>446</v>
      </c>
      <c r="V88" s="2" t="s">
        <v>654</v>
      </c>
      <c r="W88" s="2" t="n">
        <v>1</v>
      </c>
      <c r="X88" s="2" t="n">
        <v>1</v>
      </c>
      <c r="Y88" s="2" t="n">
        <v>0</v>
      </c>
      <c r="Z88" s="2" t="n">
        <v>0</v>
      </c>
      <c r="AA88" s="2"/>
      <c r="AB88" s="2"/>
      <c r="AC88" s="2" t="s">
        <v>440</v>
      </c>
      <c r="AD88" s="2" t="s">
        <v>655</v>
      </c>
    </row>
    <row r="89" customFormat="false" ht="68.65" hidden="false" customHeight="false" outlineLevel="0" collapsed="false">
      <c r="A89" s="2" t="s">
        <v>656</v>
      </c>
      <c r="B89" s="2" t="s">
        <v>657</v>
      </c>
      <c r="C89" s="2" t="s">
        <v>509</v>
      </c>
      <c r="D89" s="2"/>
      <c r="E89" s="2" t="s">
        <v>650</v>
      </c>
      <c r="F89" s="2" t="s">
        <v>658</v>
      </c>
      <c r="G89" s="2" t="s">
        <v>435</v>
      </c>
      <c r="H89" s="2" t="s">
        <v>444</v>
      </c>
      <c r="I89" s="2"/>
      <c r="J89" s="2"/>
      <c r="K89" s="2"/>
      <c r="L89" s="2"/>
      <c r="M89" s="2" t="n">
        <v>1988</v>
      </c>
      <c r="N89" s="2" t="n">
        <v>1995</v>
      </c>
      <c r="O89" s="2" t="n">
        <v>1988</v>
      </c>
      <c r="P89" s="2" t="s">
        <v>69</v>
      </c>
      <c r="Q89" s="2" t="s">
        <v>659</v>
      </c>
      <c r="R89" s="2"/>
      <c r="S89" s="2" t="s">
        <v>660</v>
      </c>
      <c r="T89" s="2" t="s">
        <v>73</v>
      </c>
      <c r="U89" s="2" t="s">
        <v>74</v>
      </c>
      <c r="V89" s="2" t="s">
        <v>661</v>
      </c>
      <c r="W89" s="2" t="n">
        <v>1</v>
      </c>
      <c r="X89" s="2" t="n">
        <v>1</v>
      </c>
      <c r="Y89" s="2" t="n">
        <v>0</v>
      </c>
      <c r="Z89" s="2" t="n">
        <v>0</v>
      </c>
      <c r="AA89" s="2"/>
      <c r="AB89" s="2"/>
      <c r="AC89" s="2" t="s">
        <v>440</v>
      </c>
      <c r="AD89" s="2" t="s">
        <v>662</v>
      </c>
    </row>
    <row r="90" customFormat="false" ht="46.25" hidden="false" customHeight="false" outlineLevel="0" collapsed="false">
      <c r="A90" s="2" t="s">
        <v>663</v>
      </c>
      <c r="B90" s="2" t="s">
        <v>664</v>
      </c>
      <c r="C90" s="2" t="s">
        <v>60</v>
      </c>
      <c r="D90" s="2"/>
      <c r="E90" s="2" t="s">
        <v>650</v>
      </c>
      <c r="F90" s="2" t="s">
        <v>665</v>
      </c>
      <c r="G90" s="2" t="s">
        <v>63</v>
      </c>
      <c r="H90" s="2" t="s">
        <v>64</v>
      </c>
      <c r="I90" s="2" t="s">
        <v>666</v>
      </c>
      <c r="J90" s="2"/>
      <c r="K90" s="2"/>
      <c r="L90" s="2" t="s">
        <v>176</v>
      </c>
      <c r="M90" s="2" t="n">
        <v>1992</v>
      </c>
      <c r="N90" s="2"/>
      <c r="O90" s="2" t="n">
        <v>1992</v>
      </c>
      <c r="P90" s="2" t="s">
        <v>69</v>
      </c>
      <c r="Q90" s="2" t="s">
        <v>667</v>
      </c>
      <c r="R90" s="2"/>
      <c r="S90" s="2" t="s">
        <v>668</v>
      </c>
      <c r="T90" s="2" t="s">
        <v>73</v>
      </c>
      <c r="U90" s="2" t="s">
        <v>402</v>
      </c>
      <c r="V90" s="2" t="s">
        <v>669</v>
      </c>
      <c r="W90" s="2" t="n">
        <v>1</v>
      </c>
      <c r="X90" s="2" t="n">
        <v>1</v>
      </c>
      <c r="Y90" s="2" t="n">
        <v>0</v>
      </c>
      <c r="Z90" s="2" t="n">
        <v>0</v>
      </c>
      <c r="AA90" s="2" t="n">
        <v>25.92522</v>
      </c>
      <c r="AB90" s="2" t="n">
        <v>-80.1738</v>
      </c>
      <c r="AC90" s="2" t="s">
        <v>284</v>
      </c>
      <c r="AD90" s="2" t="s">
        <v>670</v>
      </c>
    </row>
    <row r="91" customFormat="false" ht="35.05" hidden="false" customHeight="false" outlineLevel="0" collapsed="false">
      <c r="A91" s="2" t="s">
        <v>671</v>
      </c>
      <c r="B91" s="2" t="s">
        <v>672</v>
      </c>
      <c r="C91" s="2" t="s">
        <v>60</v>
      </c>
      <c r="D91" s="2"/>
      <c r="E91" s="2" t="s">
        <v>650</v>
      </c>
      <c r="F91" s="2" t="s">
        <v>203</v>
      </c>
      <c r="G91" s="2" t="s">
        <v>63</v>
      </c>
      <c r="H91" s="2" t="s">
        <v>64</v>
      </c>
      <c r="I91" s="2" t="s">
        <v>673</v>
      </c>
      <c r="J91" s="2"/>
      <c r="K91" s="2"/>
      <c r="L91" s="2" t="s">
        <v>176</v>
      </c>
      <c r="M91" s="2" t="n">
        <v>1995</v>
      </c>
      <c r="N91" s="2" t="n">
        <v>2022</v>
      </c>
      <c r="O91" s="2" t="n">
        <v>1995</v>
      </c>
      <c r="P91" s="2" t="s">
        <v>69</v>
      </c>
      <c r="Q91" s="2" t="s">
        <v>674</v>
      </c>
      <c r="R91" s="2"/>
      <c r="S91" s="2" t="s">
        <v>675</v>
      </c>
      <c r="T91" s="2" t="s">
        <v>73</v>
      </c>
      <c r="U91" s="2" t="s">
        <v>74</v>
      </c>
      <c r="V91" s="2" t="s">
        <v>676</v>
      </c>
      <c r="W91" s="2" t="n">
        <v>2</v>
      </c>
      <c r="X91" s="2" t="n">
        <v>2</v>
      </c>
      <c r="Y91" s="2" t="n">
        <v>0</v>
      </c>
      <c r="Z91" s="2" t="n">
        <v>0</v>
      </c>
      <c r="AA91" s="2" t="n">
        <v>25.92905</v>
      </c>
      <c r="AB91" s="2" t="n">
        <v>-80.13616</v>
      </c>
      <c r="AC91" s="2" t="s">
        <v>284</v>
      </c>
      <c r="AD91" s="2" t="s">
        <v>677</v>
      </c>
    </row>
    <row r="92" customFormat="false" ht="57.45" hidden="false" customHeight="false" outlineLevel="0" collapsed="false">
      <c r="A92" s="2" t="s">
        <v>678</v>
      </c>
      <c r="B92" s="2" t="s">
        <v>679</v>
      </c>
      <c r="C92" s="2" t="s">
        <v>60</v>
      </c>
      <c r="D92" s="2"/>
      <c r="E92" s="2" t="s">
        <v>650</v>
      </c>
      <c r="F92" s="2" t="s">
        <v>224</v>
      </c>
      <c r="G92" s="2" t="s">
        <v>63</v>
      </c>
      <c r="H92" s="2" t="s">
        <v>64</v>
      </c>
      <c r="I92" s="2" t="s">
        <v>680</v>
      </c>
      <c r="J92" s="2"/>
      <c r="K92" s="2"/>
      <c r="L92" s="2" t="s">
        <v>176</v>
      </c>
      <c r="M92" s="2" t="n">
        <v>2009</v>
      </c>
      <c r="N92" s="2" t="n">
        <v>2024</v>
      </c>
      <c r="O92" s="2" t="n">
        <v>2009</v>
      </c>
      <c r="P92" s="2" t="s">
        <v>69</v>
      </c>
      <c r="Q92" s="2" t="s">
        <v>681</v>
      </c>
      <c r="R92" s="2"/>
      <c r="S92" s="2" t="s">
        <v>682</v>
      </c>
      <c r="T92" s="2" t="s">
        <v>73</v>
      </c>
      <c r="U92" s="2" t="s">
        <v>74</v>
      </c>
      <c r="V92" s="2" t="s">
        <v>683</v>
      </c>
      <c r="W92" s="2" t="n">
        <v>3</v>
      </c>
      <c r="X92" s="2" t="n">
        <v>3</v>
      </c>
      <c r="Y92" s="2" t="n">
        <v>0.0106</v>
      </c>
      <c r="Z92" s="2" t="n">
        <v>0</v>
      </c>
      <c r="AA92" s="2" t="n">
        <v>25.92519</v>
      </c>
      <c r="AB92" s="2" t="n">
        <v>-80.17483</v>
      </c>
      <c r="AC92" s="2" t="s">
        <v>284</v>
      </c>
      <c r="AD92" s="2" t="s">
        <v>684</v>
      </c>
    </row>
    <row r="93" customFormat="false" ht="57.45" hidden="false" customHeight="false" outlineLevel="0" collapsed="false">
      <c r="A93" s="2" t="s">
        <v>685</v>
      </c>
      <c r="B93" s="2" t="s">
        <v>686</v>
      </c>
      <c r="C93" s="2" t="s">
        <v>60</v>
      </c>
      <c r="D93" s="2"/>
      <c r="E93" s="2" t="s">
        <v>650</v>
      </c>
      <c r="F93" s="2" t="s">
        <v>687</v>
      </c>
      <c r="G93" s="2" t="s">
        <v>93</v>
      </c>
      <c r="H93" s="2" t="s">
        <v>64</v>
      </c>
      <c r="I93" s="2"/>
      <c r="J93" s="2"/>
      <c r="K93" s="2"/>
      <c r="L93" s="2" t="s">
        <v>176</v>
      </c>
      <c r="M93" s="2" t="n">
        <v>2011</v>
      </c>
      <c r="N93" s="2" t="n">
        <v>2025</v>
      </c>
      <c r="O93" s="2" t="n">
        <v>2011</v>
      </c>
      <c r="P93" s="2" t="s">
        <v>399</v>
      </c>
      <c r="Q93" s="2" t="s">
        <v>688</v>
      </c>
      <c r="R93" s="2"/>
      <c r="S93" s="2" t="s">
        <v>689</v>
      </c>
      <c r="T93" s="2" t="s">
        <v>73</v>
      </c>
      <c r="U93" s="2" t="s">
        <v>446</v>
      </c>
      <c r="V93" s="2" t="s">
        <v>690</v>
      </c>
      <c r="W93" s="2" t="n">
        <v>1</v>
      </c>
      <c r="X93" s="2" t="n">
        <v>1</v>
      </c>
      <c r="Y93" s="2" t="n">
        <v>0</v>
      </c>
      <c r="Z93" s="2" t="n">
        <v>0</v>
      </c>
      <c r="AA93" s="2" t="n">
        <v>25.9288</v>
      </c>
      <c r="AB93" s="2" t="n">
        <v>-80.1952</v>
      </c>
      <c r="AC93" s="2" t="s">
        <v>284</v>
      </c>
      <c r="AD93" s="2" t="s">
        <v>691</v>
      </c>
    </row>
    <row r="94" customFormat="false" ht="57.45" hidden="false" customHeight="false" outlineLevel="0" collapsed="false">
      <c r="A94" s="2" t="s">
        <v>692</v>
      </c>
      <c r="B94" s="2" t="s">
        <v>693</v>
      </c>
      <c r="C94" s="2" t="s">
        <v>60</v>
      </c>
      <c r="D94" s="2"/>
      <c r="E94" s="2" t="s">
        <v>650</v>
      </c>
      <c r="F94" s="2" t="s">
        <v>694</v>
      </c>
      <c r="G94" s="2" t="s">
        <v>435</v>
      </c>
      <c r="H94" s="2" t="s">
        <v>82</v>
      </c>
      <c r="I94" s="2"/>
      <c r="J94" s="2"/>
      <c r="K94" s="2"/>
      <c r="L94" s="2" t="s">
        <v>176</v>
      </c>
      <c r="M94" s="2" t="n">
        <v>2011</v>
      </c>
      <c r="N94" s="2" t="n">
        <v>2022</v>
      </c>
      <c r="O94" s="2" t="n">
        <v>2011</v>
      </c>
      <c r="P94" s="2" t="s">
        <v>399</v>
      </c>
      <c r="Q94" s="2" t="s">
        <v>695</v>
      </c>
      <c r="R94" s="2"/>
      <c r="S94" s="2" t="s">
        <v>696</v>
      </c>
      <c r="T94" s="2" t="s">
        <v>73</v>
      </c>
      <c r="U94" s="2" t="s">
        <v>446</v>
      </c>
      <c r="V94" s="2" t="s">
        <v>697</v>
      </c>
      <c r="W94" s="2" t="n">
        <v>1</v>
      </c>
      <c r="X94" s="2" t="n">
        <v>1</v>
      </c>
      <c r="Y94" s="2" t="n">
        <v>0</v>
      </c>
      <c r="Z94" s="2" t="n">
        <v>0</v>
      </c>
      <c r="AA94" s="2"/>
      <c r="AB94" s="2"/>
      <c r="AC94" s="2" t="s">
        <v>440</v>
      </c>
      <c r="AD94" s="2" t="s">
        <v>698</v>
      </c>
    </row>
    <row r="95" customFormat="false" ht="35.05" hidden="false" customHeight="false" outlineLevel="0" collapsed="false">
      <c r="A95" s="2" t="s">
        <v>699</v>
      </c>
      <c r="B95" s="2" t="s">
        <v>700</v>
      </c>
      <c r="C95" s="2" t="s">
        <v>60</v>
      </c>
      <c r="D95" s="2"/>
      <c r="E95" s="2" t="s">
        <v>650</v>
      </c>
      <c r="F95" s="2" t="s">
        <v>701</v>
      </c>
      <c r="G95" s="2" t="s">
        <v>93</v>
      </c>
      <c r="H95" s="2" t="s">
        <v>64</v>
      </c>
      <c r="I95" s="2"/>
      <c r="J95" s="2"/>
      <c r="K95" s="2"/>
      <c r="L95" s="2" t="s">
        <v>176</v>
      </c>
      <c r="M95" s="2" t="n">
        <v>2011</v>
      </c>
      <c r="N95" s="2" t="n">
        <v>2024</v>
      </c>
      <c r="O95" s="2" t="n">
        <v>2011</v>
      </c>
      <c r="P95" s="2" t="s">
        <v>399</v>
      </c>
      <c r="Q95" s="2" t="s">
        <v>702</v>
      </c>
      <c r="R95" s="2"/>
      <c r="S95" s="2" t="s">
        <v>703</v>
      </c>
      <c r="T95" s="2" t="s">
        <v>73</v>
      </c>
      <c r="U95" s="2" t="s">
        <v>74</v>
      </c>
      <c r="V95" s="2" t="s">
        <v>704</v>
      </c>
      <c r="W95" s="2" t="n">
        <v>1</v>
      </c>
      <c r="X95" s="2" t="n">
        <v>1</v>
      </c>
      <c r="Y95" s="2" t="n">
        <v>0</v>
      </c>
      <c r="Z95" s="2" t="n">
        <v>0</v>
      </c>
      <c r="AA95" s="2" t="n">
        <v>25.928</v>
      </c>
      <c r="AB95" s="2" t="n">
        <v>-80.1926</v>
      </c>
      <c r="AC95" s="2" t="s">
        <v>284</v>
      </c>
      <c r="AD95" s="2" t="s">
        <v>705</v>
      </c>
    </row>
    <row r="96" customFormat="false" ht="46.25" hidden="false" customHeight="false" outlineLevel="0" collapsed="false">
      <c r="A96" s="2" t="s">
        <v>706</v>
      </c>
      <c r="B96" s="2" t="s">
        <v>707</v>
      </c>
      <c r="C96" s="2" t="s">
        <v>60</v>
      </c>
      <c r="D96" s="2"/>
      <c r="E96" s="2" t="s">
        <v>650</v>
      </c>
      <c r="F96" s="2" t="s">
        <v>101</v>
      </c>
      <c r="G96" s="2" t="s">
        <v>93</v>
      </c>
      <c r="H96" s="2" t="s">
        <v>64</v>
      </c>
      <c r="I96" s="2" t="s">
        <v>102</v>
      </c>
      <c r="J96" s="2"/>
      <c r="K96" s="2"/>
      <c r="L96" s="2" t="s">
        <v>176</v>
      </c>
      <c r="M96" s="2" t="n">
        <v>2015</v>
      </c>
      <c r="N96" s="2" t="n">
        <v>2020</v>
      </c>
      <c r="O96" s="2" t="n">
        <v>2015</v>
      </c>
      <c r="P96" s="2" t="s">
        <v>69</v>
      </c>
      <c r="Q96" s="2" t="s">
        <v>708</v>
      </c>
      <c r="R96" s="2"/>
      <c r="S96" s="2" t="s">
        <v>709</v>
      </c>
      <c r="T96" s="2" t="s">
        <v>73</v>
      </c>
      <c r="U96" s="2" t="s">
        <v>74</v>
      </c>
      <c r="V96" s="2" t="s">
        <v>710</v>
      </c>
      <c r="W96" s="2" t="n">
        <v>4</v>
      </c>
      <c r="X96" s="2" t="n">
        <v>4</v>
      </c>
      <c r="Y96" s="2" t="n">
        <v>0.0905</v>
      </c>
      <c r="Z96" s="2" t="n">
        <v>0.0003</v>
      </c>
      <c r="AA96" s="2" t="n">
        <v>25.92965</v>
      </c>
      <c r="AB96" s="2" t="n">
        <v>-80.18963</v>
      </c>
      <c r="AC96" s="2" t="s">
        <v>284</v>
      </c>
      <c r="AD96" s="2" t="s">
        <v>711</v>
      </c>
    </row>
    <row r="97" customFormat="false" ht="124.6" hidden="false" customHeight="false" outlineLevel="0" collapsed="false">
      <c r="A97" s="2" t="s">
        <v>712</v>
      </c>
      <c r="B97" s="2" t="s">
        <v>713</v>
      </c>
      <c r="C97" s="2" t="s">
        <v>509</v>
      </c>
      <c r="D97" s="2"/>
      <c r="E97" s="2" t="s">
        <v>650</v>
      </c>
      <c r="F97" s="2" t="s">
        <v>714</v>
      </c>
      <c r="G97" s="2" t="s">
        <v>435</v>
      </c>
      <c r="H97" s="2" t="s">
        <v>168</v>
      </c>
      <c r="I97" s="2"/>
      <c r="J97" s="2"/>
      <c r="K97" s="2"/>
      <c r="L97" s="2"/>
      <c r="M97" s="2" t="n">
        <v>2016</v>
      </c>
      <c r="N97" s="2"/>
      <c r="O97" s="2" t="n">
        <v>2016</v>
      </c>
      <c r="P97" s="2" t="s">
        <v>69</v>
      </c>
      <c r="Q97" s="2" t="s">
        <v>715</v>
      </c>
      <c r="R97" s="2"/>
      <c r="S97" s="2" t="s">
        <v>716</v>
      </c>
      <c r="T97" s="2" t="s">
        <v>73</v>
      </c>
      <c r="U97" s="2" t="s">
        <v>74</v>
      </c>
      <c r="V97" s="2" t="s">
        <v>717</v>
      </c>
      <c r="W97" s="2" t="n">
        <v>2</v>
      </c>
      <c r="X97" s="2" t="n">
        <v>2</v>
      </c>
      <c r="Y97" s="2" t="n">
        <v>0.0039</v>
      </c>
      <c r="Z97" s="2" t="n">
        <v>0</v>
      </c>
      <c r="AA97" s="2"/>
      <c r="AB97" s="2"/>
      <c r="AC97" s="2" t="s">
        <v>440</v>
      </c>
      <c r="AD97" s="2" t="s">
        <v>718</v>
      </c>
    </row>
    <row r="98" customFormat="false" ht="23.85" hidden="false" customHeight="false" outlineLevel="0" collapsed="false">
      <c r="A98" s="2" t="s">
        <v>719</v>
      </c>
      <c r="B98" s="2" t="s">
        <v>720</v>
      </c>
      <c r="C98" s="2" t="s">
        <v>60</v>
      </c>
      <c r="D98" s="2"/>
      <c r="E98" s="2" t="s">
        <v>435</v>
      </c>
      <c r="F98" s="2" t="s">
        <v>721</v>
      </c>
      <c r="G98" s="2" t="s">
        <v>435</v>
      </c>
      <c r="H98" s="2" t="s">
        <v>722</v>
      </c>
      <c r="I98" s="2"/>
      <c r="J98" s="2"/>
      <c r="K98" s="2"/>
      <c r="L98" s="2" t="s">
        <v>111</v>
      </c>
      <c r="M98" s="2" t="n">
        <v>2014</v>
      </c>
      <c r="N98" s="2"/>
      <c r="O98" s="2" t="n">
        <v>2014</v>
      </c>
      <c r="P98" s="2" t="s">
        <v>69</v>
      </c>
      <c r="Q98" s="2" t="s">
        <v>723</v>
      </c>
      <c r="R98" s="2"/>
      <c r="S98" s="2" t="s">
        <v>724</v>
      </c>
      <c r="T98" s="2" t="s">
        <v>73</v>
      </c>
      <c r="U98" s="2" t="s">
        <v>74</v>
      </c>
      <c r="V98" s="2" t="s">
        <v>725</v>
      </c>
      <c r="W98" s="2" t="n">
        <v>1</v>
      </c>
      <c r="X98" s="2" t="n">
        <v>1</v>
      </c>
      <c r="Y98" s="2" t="n">
        <v>0</v>
      </c>
      <c r="Z98" s="2" t="n">
        <v>0</v>
      </c>
      <c r="AA98" s="2"/>
      <c r="AB98" s="2"/>
      <c r="AC98" s="2" t="s">
        <v>440</v>
      </c>
      <c r="AD98" s="2" t="s">
        <v>726</v>
      </c>
    </row>
    <row r="99" customFormat="false" ht="35.05" hidden="false" customHeight="false" outlineLevel="0" collapsed="false">
      <c r="A99" s="2" t="s">
        <v>727</v>
      </c>
      <c r="B99" s="2" t="s">
        <v>728</v>
      </c>
      <c r="C99" s="2" t="s">
        <v>509</v>
      </c>
      <c r="D99" s="2"/>
      <c r="E99" s="2" t="s">
        <v>435</v>
      </c>
      <c r="F99" s="2" t="s">
        <v>729</v>
      </c>
      <c r="G99" s="2" t="s">
        <v>435</v>
      </c>
      <c r="H99" s="2"/>
      <c r="I99" s="2"/>
      <c r="J99" s="2"/>
      <c r="K99" s="2"/>
      <c r="L99" s="2"/>
      <c r="M99" s="2" t="n">
        <v>2015</v>
      </c>
      <c r="N99" s="2"/>
      <c r="O99" s="2" t="n">
        <v>2015</v>
      </c>
      <c r="P99" s="2" t="s">
        <v>69</v>
      </c>
      <c r="Q99" s="2" t="s">
        <v>730</v>
      </c>
      <c r="R99" s="2"/>
      <c r="S99" s="2" t="s">
        <v>731</v>
      </c>
      <c r="T99" s="2" t="s">
        <v>73</v>
      </c>
      <c r="U99" s="2" t="s">
        <v>74</v>
      </c>
      <c r="V99" s="2" t="s">
        <v>732</v>
      </c>
      <c r="W99" s="2" t="n">
        <v>2</v>
      </c>
      <c r="X99" s="2" t="n">
        <v>2</v>
      </c>
      <c r="Y99" s="2" t="n">
        <v>0</v>
      </c>
      <c r="Z99" s="2" t="n">
        <v>0</v>
      </c>
      <c r="AA99" s="2"/>
      <c r="AB99" s="2"/>
      <c r="AC99" s="2" t="s">
        <v>440</v>
      </c>
      <c r="AD99" s="2" t="s">
        <v>733</v>
      </c>
    </row>
    <row r="100" customFormat="false" ht="23.85" hidden="false" customHeight="false" outlineLevel="0" collapsed="false">
      <c r="A100" s="2" t="s">
        <v>734</v>
      </c>
      <c r="B100" s="2" t="s">
        <v>735</v>
      </c>
      <c r="C100" s="2" t="s">
        <v>60</v>
      </c>
      <c r="D100" s="2"/>
      <c r="E100" s="2" t="s">
        <v>435</v>
      </c>
      <c r="F100" s="2" t="s">
        <v>736</v>
      </c>
      <c r="G100" s="2" t="s">
        <v>435</v>
      </c>
      <c r="H100" s="2" t="s">
        <v>736</v>
      </c>
      <c r="I100" s="2"/>
      <c r="J100" s="2"/>
      <c r="K100" s="2"/>
      <c r="L100" s="2" t="s">
        <v>111</v>
      </c>
      <c r="M100" s="2" t="n">
        <v>2018</v>
      </c>
      <c r="N100" s="2"/>
      <c r="O100" s="2" t="n">
        <v>2018</v>
      </c>
      <c r="P100" s="2" t="s">
        <v>69</v>
      </c>
      <c r="Q100" s="2" t="s">
        <v>737</v>
      </c>
      <c r="R100" s="2"/>
      <c r="S100" s="2" t="s">
        <v>738</v>
      </c>
      <c r="T100" s="2" t="s">
        <v>73</v>
      </c>
      <c r="U100" s="2" t="s">
        <v>74</v>
      </c>
      <c r="V100" s="2" t="s">
        <v>739</v>
      </c>
      <c r="W100" s="2" t="n">
        <v>1</v>
      </c>
      <c r="X100" s="2" t="n">
        <v>1</v>
      </c>
      <c r="Y100" s="2" t="n">
        <v>0</v>
      </c>
      <c r="Z100" s="2" t="n">
        <v>0</v>
      </c>
      <c r="AA100" s="2"/>
      <c r="AB100" s="2"/>
      <c r="AC100" s="2" t="s">
        <v>440</v>
      </c>
      <c r="AD100" s="2" t="s">
        <v>740</v>
      </c>
    </row>
    <row r="101" customFormat="false" ht="35.05" hidden="false" customHeight="false" outlineLevel="0" collapsed="false">
      <c r="A101" s="2" t="s">
        <v>741</v>
      </c>
      <c r="B101" s="2" t="s">
        <v>742</v>
      </c>
      <c r="C101" s="2" t="s">
        <v>60</v>
      </c>
      <c r="D101" s="2"/>
      <c r="E101" s="2" t="s">
        <v>435</v>
      </c>
      <c r="F101" s="2" t="s">
        <v>743</v>
      </c>
      <c r="G101" s="2" t="s">
        <v>435</v>
      </c>
      <c r="H101" s="2" t="s">
        <v>722</v>
      </c>
      <c r="I101" s="2"/>
      <c r="J101" s="2"/>
      <c r="K101" s="2"/>
      <c r="L101" s="2" t="s">
        <v>111</v>
      </c>
      <c r="M101" s="2" t="n">
        <v>2019</v>
      </c>
      <c r="N101" s="2"/>
      <c r="O101" s="2" t="n">
        <v>2019</v>
      </c>
      <c r="P101" s="2" t="s">
        <v>69</v>
      </c>
      <c r="Q101" s="2" t="s">
        <v>744</v>
      </c>
      <c r="R101" s="2"/>
      <c r="S101" s="2" t="s">
        <v>745</v>
      </c>
      <c r="T101" s="2" t="s">
        <v>73</v>
      </c>
      <c r="U101" s="2" t="s">
        <v>74</v>
      </c>
      <c r="V101" s="2" t="s">
        <v>746</v>
      </c>
      <c r="W101" s="2" t="n">
        <v>1</v>
      </c>
      <c r="X101" s="2" t="n">
        <v>1</v>
      </c>
      <c r="Y101" s="2" t="n">
        <v>0</v>
      </c>
      <c r="Z101" s="2" t="n">
        <v>0</v>
      </c>
      <c r="AA101" s="2"/>
      <c r="AB101" s="2"/>
      <c r="AC101" s="2" t="s">
        <v>440</v>
      </c>
      <c r="AD101" s="2" t="s">
        <v>747</v>
      </c>
    </row>
    <row r="102" customFormat="false" ht="35.05" hidden="false" customHeight="false" outlineLevel="0" collapsed="false">
      <c r="A102" s="2" t="s">
        <v>748</v>
      </c>
      <c r="B102" s="2" t="s">
        <v>749</v>
      </c>
      <c r="C102" s="2" t="s">
        <v>60</v>
      </c>
      <c r="D102" s="2"/>
      <c r="E102" s="2" t="s">
        <v>435</v>
      </c>
      <c r="F102" s="2" t="s">
        <v>694</v>
      </c>
      <c r="G102" s="2" t="s">
        <v>435</v>
      </c>
      <c r="H102" s="2" t="s">
        <v>82</v>
      </c>
      <c r="I102" s="2"/>
      <c r="J102" s="2"/>
      <c r="K102" s="2"/>
      <c r="L102" s="2" t="s">
        <v>68</v>
      </c>
      <c r="M102" s="2" t="n">
        <v>2022</v>
      </c>
      <c r="N102" s="2"/>
      <c r="O102" s="2" t="n">
        <v>2022</v>
      </c>
      <c r="P102" s="2" t="s">
        <v>69</v>
      </c>
      <c r="Q102" s="2" t="s">
        <v>750</v>
      </c>
      <c r="R102" s="2"/>
      <c r="S102" s="2" t="s">
        <v>751</v>
      </c>
      <c r="T102" s="2" t="s">
        <v>73</v>
      </c>
      <c r="U102" s="2" t="s">
        <v>74</v>
      </c>
      <c r="V102" s="2" t="s">
        <v>752</v>
      </c>
      <c r="W102" s="2" t="n">
        <v>2</v>
      </c>
      <c r="X102" s="2" t="n">
        <v>2</v>
      </c>
      <c r="Y102" s="2" t="n">
        <v>0.0083</v>
      </c>
      <c r="Z102" s="2" t="n">
        <v>0.0007</v>
      </c>
      <c r="AA102" s="2"/>
      <c r="AB102" s="2"/>
      <c r="AC102" s="2" t="s">
        <v>440</v>
      </c>
      <c r="AD102" s="2" t="s">
        <v>753</v>
      </c>
    </row>
    <row r="103" customFormat="false" ht="35.05" hidden="false" customHeight="false" outlineLevel="0" collapsed="false">
      <c r="A103" s="2" t="s">
        <v>754</v>
      </c>
      <c r="B103" s="2" t="s">
        <v>755</v>
      </c>
      <c r="C103" s="2" t="s">
        <v>60</v>
      </c>
      <c r="D103" s="2"/>
      <c r="E103" s="2" t="s">
        <v>435</v>
      </c>
      <c r="F103" s="2" t="s">
        <v>756</v>
      </c>
      <c r="G103" s="2" t="s">
        <v>435</v>
      </c>
      <c r="H103" s="2" t="s">
        <v>722</v>
      </c>
      <c r="I103" s="2"/>
      <c r="J103" s="2"/>
      <c r="K103" s="2"/>
      <c r="L103" s="2" t="s">
        <v>68</v>
      </c>
      <c r="M103" s="2" t="n">
        <v>2023</v>
      </c>
      <c r="N103" s="2"/>
      <c r="O103" s="2" t="n">
        <v>2023</v>
      </c>
      <c r="P103" s="2" t="s">
        <v>69</v>
      </c>
      <c r="Q103" s="2" t="s">
        <v>757</v>
      </c>
      <c r="R103" s="2"/>
      <c r="S103" s="2" t="s">
        <v>758</v>
      </c>
      <c r="T103" s="2" t="s">
        <v>73</v>
      </c>
      <c r="U103" s="2" t="s">
        <v>74</v>
      </c>
      <c r="V103" s="2" t="s">
        <v>759</v>
      </c>
      <c r="W103" s="2" t="n">
        <v>1</v>
      </c>
      <c r="X103" s="2" t="n">
        <v>1</v>
      </c>
      <c r="Y103" s="2" t="n">
        <v>0</v>
      </c>
      <c r="Z103" s="2" t="n">
        <v>0</v>
      </c>
      <c r="AA103" s="2"/>
      <c r="AB103" s="2"/>
      <c r="AC103" s="2" t="s">
        <v>440</v>
      </c>
      <c r="AD103" s="2" t="s">
        <v>760</v>
      </c>
    </row>
    <row r="104" customFormat="false" ht="35.05" hidden="false" customHeight="false" outlineLevel="0" collapsed="false">
      <c r="A104" s="2" t="s">
        <v>761</v>
      </c>
      <c r="B104" s="2" t="s">
        <v>762</v>
      </c>
      <c r="C104" s="2" t="s">
        <v>509</v>
      </c>
      <c r="D104" s="2"/>
      <c r="E104" s="2" t="s">
        <v>435</v>
      </c>
      <c r="F104" s="2" t="s">
        <v>763</v>
      </c>
      <c r="G104" s="2" t="s">
        <v>435</v>
      </c>
      <c r="H104" s="2"/>
      <c r="I104" s="2"/>
      <c r="J104" s="2"/>
      <c r="K104" s="2"/>
      <c r="L104" s="2"/>
      <c r="M104" s="2" t="n">
        <v>2023</v>
      </c>
      <c r="N104" s="2"/>
      <c r="O104" s="2" t="n">
        <v>2023</v>
      </c>
      <c r="P104" s="2" t="s">
        <v>69</v>
      </c>
      <c r="Q104" s="2" t="s">
        <v>764</v>
      </c>
      <c r="R104" s="2"/>
      <c r="S104" s="2" t="s">
        <v>422</v>
      </c>
      <c r="T104" s="2" t="s">
        <v>73</v>
      </c>
      <c r="U104" s="2" t="s">
        <v>74</v>
      </c>
      <c r="V104" s="2" t="s">
        <v>765</v>
      </c>
      <c r="W104" s="2" t="n">
        <v>1</v>
      </c>
      <c r="X104" s="2" t="n">
        <v>1</v>
      </c>
      <c r="Y104" s="2" t="n">
        <v>0</v>
      </c>
      <c r="Z104" s="2" t="n">
        <v>0</v>
      </c>
      <c r="AA104" s="2"/>
      <c r="AB104" s="2"/>
      <c r="AC104" s="2" t="s">
        <v>440</v>
      </c>
      <c r="AD104" s="2" t="s">
        <v>766</v>
      </c>
    </row>
    <row r="105" customFormat="false" ht="35.05" hidden="false" customHeight="false" outlineLevel="0" collapsed="false">
      <c r="A105" s="2" t="s">
        <v>767</v>
      </c>
      <c r="B105" s="2" t="s">
        <v>768</v>
      </c>
      <c r="C105" s="2" t="s">
        <v>509</v>
      </c>
      <c r="D105" s="2"/>
      <c r="E105" s="2" t="s">
        <v>435</v>
      </c>
      <c r="F105" s="2" t="s">
        <v>444</v>
      </c>
      <c r="G105" s="2" t="s">
        <v>435</v>
      </c>
      <c r="H105" s="2"/>
      <c r="I105" s="2"/>
      <c r="J105" s="2"/>
      <c r="K105" s="2"/>
      <c r="L105" s="2"/>
      <c r="M105" s="2" t="n">
        <v>2023</v>
      </c>
      <c r="N105" s="2"/>
      <c r="O105" s="2" t="n">
        <v>2023</v>
      </c>
      <c r="P105" s="2" t="s">
        <v>69</v>
      </c>
      <c r="Q105" s="2" t="s">
        <v>769</v>
      </c>
      <c r="R105" s="2"/>
      <c r="S105" s="2" t="s">
        <v>422</v>
      </c>
      <c r="T105" s="2" t="s">
        <v>73</v>
      </c>
      <c r="U105" s="2" t="s">
        <v>446</v>
      </c>
      <c r="V105" s="2" t="s">
        <v>770</v>
      </c>
      <c r="W105" s="2" t="n">
        <v>1</v>
      </c>
      <c r="X105" s="2" t="n">
        <v>1</v>
      </c>
      <c r="Y105" s="2" t="n">
        <v>0</v>
      </c>
      <c r="Z105" s="2" t="n">
        <v>0</v>
      </c>
      <c r="AA105" s="2"/>
      <c r="AB105" s="2"/>
      <c r="AC105" s="2" t="s">
        <v>440</v>
      </c>
      <c r="AD105" s="2" t="s">
        <v>771</v>
      </c>
    </row>
    <row r="106" customFormat="false" ht="35.05" hidden="false" customHeight="false" outlineLevel="0" collapsed="false">
      <c r="A106" s="2" t="s">
        <v>772</v>
      </c>
      <c r="B106" s="2" t="s">
        <v>773</v>
      </c>
      <c r="C106" s="2" t="s">
        <v>60</v>
      </c>
      <c r="D106" s="2"/>
      <c r="E106" s="2" t="s">
        <v>435</v>
      </c>
      <c r="F106" s="2" t="s">
        <v>774</v>
      </c>
      <c r="G106" s="2" t="s">
        <v>435</v>
      </c>
      <c r="H106" s="2" t="s">
        <v>722</v>
      </c>
      <c r="I106" s="2"/>
      <c r="J106" s="2"/>
      <c r="K106" s="2"/>
      <c r="L106" s="2" t="s">
        <v>111</v>
      </c>
      <c r="M106" s="2" t="n">
        <v>2025</v>
      </c>
      <c r="N106" s="2"/>
      <c r="O106" s="2" t="n">
        <v>2025</v>
      </c>
      <c r="P106" s="2" t="s">
        <v>69</v>
      </c>
      <c r="Q106" s="2" t="s">
        <v>775</v>
      </c>
      <c r="R106" s="2"/>
      <c r="S106" s="2" t="s">
        <v>776</v>
      </c>
      <c r="T106" s="2" t="s">
        <v>73</v>
      </c>
      <c r="U106" s="2" t="s">
        <v>402</v>
      </c>
      <c r="V106" s="2" t="s">
        <v>777</v>
      </c>
      <c r="W106" s="2" t="n">
        <v>1</v>
      </c>
      <c r="X106" s="2" t="n">
        <v>1</v>
      </c>
      <c r="Y106" s="2" t="n">
        <v>0</v>
      </c>
      <c r="Z106" s="2" t="n">
        <v>0</v>
      </c>
      <c r="AA106" s="2"/>
      <c r="AB106" s="2"/>
      <c r="AC106" s="2" t="s">
        <v>440</v>
      </c>
      <c r="AD106" s="2" t="s">
        <v>778</v>
      </c>
    </row>
    <row r="107" customFormat="false" ht="23.85" hidden="false" customHeight="false" outlineLevel="0" collapsed="false">
      <c r="A107" s="2" t="s">
        <v>779</v>
      </c>
      <c r="B107" s="2" t="s">
        <v>780</v>
      </c>
      <c r="C107" s="2" t="s">
        <v>509</v>
      </c>
      <c r="D107" s="2"/>
      <c r="E107" s="2" t="s">
        <v>435</v>
      </c>
      <c r="F107" s="2" t="s">
        <v>781</v>
      </c>
      <c r="G107" s="2" t="s">
        <v>435</v>
      </c>
      <c r="H107" s="2"/>
      <c r="I107" s="2"/>
      <c r="J107" s="2"/>
      <c r="K107" s="2"/>
      <c r="L107" s="2"/>
      <c r="M107" s="2" t="n">
        <v>2025</v>
      </c>
      <c r="N107" s="2"/>
      <c r="O107" s="2" t="n">
        <v>2025</v>
      </c>
      <c r="P107" s="2" t="s">
        <v>69</v>
      </c>
      <c r="Q107" s="2" t="s">
        <v>782</v>
      </c>
      <c r="R107" s="2"/>
      <c r="S107" s="2" t="s">
        <v>422</v>
      </c>
      <c r="T107" s="2" t="s">
        <v>73</v>
      </c>
      <c r="U107" s="2" t="s">
        <v>446</v>
      </c>
      <c r="V107" s="2" t="s">
        <v>783</v>
      </c>
      <c r="W107" s="2" t="n">
        <v>1</v>
      </c>
      <c r="X107" s="2" t="n">
        <v>1</v>
      </c>
      <c r="Y107" s="2" t="n">
        <v>0</v>
      </c>
      <c r="Z107" s="2" t="n">
        <v>0</v>
      </c>
      <c r="AA107" s="2"/>
      <c r="AB107" s="2"/>
      <c r="AC107" s="2" t="s">
        <v>440</v>
      </c>
      <c r="AD107" s="2" t="s">
        <v>784</v>
      </c>
    </row>
    <row r="108" customFormat="false" ht="23.85" hidden="false" customHeight="false" outlineLevel="0" collapsed="false">
      <c r="A108" s="2" t="s">
        <v>785</v>
      </c>
      <c r="B108" s="2" t="s">
        <v>786</v>
      </c>
      <c r="C108" s="2" t="s">
        <v>509</v>
      </c>
      <c r="D108" s="2"/>
      <c r="E108" s="2" t="s">
        <v>435</v>
      </c>
      <c r="F108" s="2" t="s">
        <v>444</v>
      </c>
      <c r="G108" s="2" t="s">
        <v>435</v>
      </c>
      <c r="H108" s="2"/>
      <c r="I108" s="2"/>
      <c r="J108" s="2"/>
      <c r="K108" s="2"/>
      <c r="L108" s="2"/>
      <c r="M108" s="2" t="n">
        <v>2025</v>
      </c>
      <c r="N108" s="2"/>
      <c r="O108" s="2" t="n">
        <v>2025</v>
      </c>
      <c r="P108" s="2" t="s">
        <v>69</v>
      </c>
      <c r="Q108" s="2" t="s">
        <v>787</v>
      </c>
      <c r="R108" s="2"/>
      <c r="S108" s="2" t="s">
        <v>422</v>
      </c>
      <c r="T108" s="2" t="s">
        <v>73</v>
      </c>
      <c r="U108" s="2" t="s">
        <v>446</v>
      </c>
      <c r="V108" s="2" t="s">
        <v>783</v>
      </c>
      <c r="W108" s="2" t="n">
        <v>1</v>
      </c>
      <c r="X108" s="2" t="n">
        <v>1</v>
      </c>
      <c r="Y108" s="2" t="n">
        <v>0</v>
      </c>
      <c r="Z108" s="2" t="n">
        <v>0</v>
      </c>
      <c r="AA108" s="2"/>
      <c r="AB108" s="2"/>
      <c r="AC108" s="2" t="s">
        <v>440</v>
      </c>
      <c r="AD108" s="2" t="s">
        <v>788</v>
      </c>
    </row>
    <row r="109" customFormat="false" ht="35.05" hidden="false" customHeight="false" outlineLevel="0" collapsed="false">
      <c r="A109" s="2" t="s">
        <v>789</v>
      </c>
      <c r="B109" s="2" t="s">
        <v>790</v>
      </c>
      <c r="C109" s="2" t="s">
        <v>509</v>
      </c>
      <c r="D109" s="2"/>
      <c r="E109" s="2" t="s">
        <v>435</v>
      </c>
      <c r="F109" s="2" t="s">
        <v>444</v>
      </c>
      <c r="G109" s="2" t="s">
        <v>435</v>
      </c>
      <c r="H109" s="2"/>
      <c r="I109" s="2"/>
      <c r="J109" s="2"/>
      <c r="K109" s="2"/>
      <c r="L109" s="2"/>
      <c r="M109" s="2" t="n">
        <v>2025</v>
      </c>
      <c r="N109" s="2"/>
      <c r="O109" s="2" t="n">
        <v>2025</v>
      </c>
      <c r="P109" s="2" t="s">
        <v>69</v>
      </c>
      <c r="Q109" s="2" t="s">
        <v>791</v>
      </c>
      <c r="R109" s="2"/>
      <c r="S109" s="2" t="s">
        <v>422</v>
      </c>
      <c r="T109" s="2" t="s">
        <v>73</v>
      </c>
      <c r="U109" s="2" t="s">
        <v>446</v>
      </c>
      <c r="V109" s="2" t="s">
        <v>783</v>
      </c>
      <c r="W109" s="2" t="n">
        <v>1</v>
      </c>
      <c r="X109" s="2" t="n">
        <v>1</v>
      </c>
      <c r="Y109" s="2" t="n">
        <v>0</v>
      </c>
      <c r="Z109" s="2" t="n">
        <v>0</v>
      </c>
      <c r="AA109" s="2"/>
      <c r="AB109" s="2"/>
      <c r="AC109" s="2" t="s">
        <v>440</v>
      </c>
      <c r="AD109" s="2" t="s">
        <v>784</v>
      </c>
    </row>
    <row r="110" customFormat="false" ht="35.05" hidden="false" customHeight="false" outlineLevel="0" collapsed="false">
      <c r="A110" s="2" t="s">
        <v>792</v>
      </c>
      <c r="B110" s="2" t="s">
        <v>63</v>
      </c>
      <c r="C110" s="2" t="s">
        <v>793</v>
      </c>
      <c r="D110" s="2"/>
      <c r="E110" s="2" t="s">
        <v>34</v>
      </c>
      <c r="F110" s="2" t="s">
        <v>794</v>
      </c>
      <c r="G110" s="2"/>
      <c r="H110" s="2"/>
      <c r="I110" s="2"/>
      <c r="J110" s="2"/>
      <c r="K110" s="2"/>
      <c r="L110" s="2"/>
      <c r="M110" s="2"/>
      <c r="N110" s="2"/>
      <c r="O110" s="2"/>
      <c r="P110" s="2"/>
      <c r="Q110" s="2"/>
      <c r="R110" s="2"/>
      <c r="S110" s="2"/>
      <c r="T110" s="2"/>
      <c r="U110" s="2"/>
      <c r="V110" s="2"/>
      <c r="W110" s="2"/>
      <c r="X110" s="2"/>
      <c r="Y110" s="2"/>
      <c r="Z110" s="2"/>
      <c r="AA110" s="2" t="n">
        <v>25.9262</v>
      </c>
      <c r="AB110" s="2" t="n">
        <v>-80.16</v>
      </c>
      <c r="AC110" s="2" t="s">
        <v>795</v>
      </c>
      <c r="AD110" s="2" t="s">
        <v>796</v>
      </c>
    </row>
    <row r="111" customFormat="false" ht="35.05" hidden="false" customHeight="false" outlineLevel="0" collapsed="false">
      <c r="A111" s="2" t="s">
        <v>797</v>
      </c>
      <c r="B111" s="2" t="s">
        <v>93</v>
      </c>
      <c r="C111" s="2" t="s">
        <v>793</v>
      </c>
      <c r="D111" s="2"/>
      <c r="E111" s="2" t="s">
        <v>34</v>
      </c>
      <c r="F111" s="2" t="s">
        <v>798</v>
      </c>
      <c r="G111" s="2"/>
      <c r="H111" s="2"/>
      <c r="I111" s="2"/>
      <c r="J111" s="2"/>
      <c r="K111" s="2"/>
      <c r="L111" s="2"/>
      <c r="M111" s="2"/>
      <c r="N111" s="2"/>
      <c r="O111" s="2"/>
      <c r="P111" s="2"/>
      <c r="Q111" s="2"/>
      <c r="R111" s="2"/>
      <c r="S111" s="2"/>
      <c r="T111" s="2"/>
      <c r="U111" s="2"/>
      <c r="V111" s="2"/>
      <c r="W111" s="2"/>
      <c r="X111" s="2"/>
      <c r="Y111" s="2"/>
      <c r="Z111" s="2"/>
      <c r="AA111" s="2" t="n">
        <v>25.9287</v>
      </c>
      <c r="AB111" s="2" t="n">
        <v>-80.1925</v>
      </c>
      <c r="AC111" s="2" t="s">
        <v>795</v>
      </c>
      <c r="AD111" s="2" t="s">
        <v>799</v>
      </c>
    </row>
    <row r="112" customFormat="false" ht="23.85" hidden="false" customHeight="false" outlineLevel="0" collapsed="false">
      <c r="A112" s="2" t="s">
        <v>800</v>
      </c>
      <c r="B112" s="2" t="s">
        <v>512</v>
      </c>
      <c r="C112" s="2" t="s">
        <v>793</v>
      </c>
      <c r="D112" s="2"/>
      <c r="E112" s="2" t="s">
        <v>34</v>
      </c>
      <c r="F112" s="2" t="s">
        <v>801</v>
      </c>
      <c r="G112" s="2"/>
      <c r="H112" s="2"/>
      <c r="I112" s="2"/>
      <c r="J112" s="2"/>
      <c r="K112" s="2"/>
      <c r="L112" s="2"/>
      <c r="M112" s="2"/>
      <c r="N112" s="2"/>
      <c r="O112" s="2"/>
      <c r="P112" s="2"/>
      <c r="Q112" s="2"/>
      <c r="R112" s="2"/>
      <c r="S112" s="2"/>
      <c r="T112" s="2"/>
      <c r="U112" s="2"/>
      <c r="V112" s="2"/>
      <c r="W112" s="2"/>
      <c r="X112" s="2"/>
      <c r="Y112" s="2"/>
      <c r="Z112" s="2"/>
      <c r="AA112" s="2" t="n">
        <v>25.935</v>
      </c>
      <c r="AB112" s="2" t="n">
        <v>-80.122</v>
      </c>
      <c r="AC112" s="2" t="s">
        <v>795</v>
      </c>
      <c r="AD112" s="2" t="s">
        <v>802</v>
      </c>
    </row>
    <row r="113" customFormat="false" ht="23.85" hidden="false" customHeight="false" outlineLevel="0" collapsed="false">
      <c r="A113" s="2" t="s">
        <v>803</v>
      </c>
      <c r="B113" s="2" t="s">
        <v>435</v>
      </c>
      <c r="C113" s="2" t="s">
        <v>793</v>
      </c>
      <c r="D113" s="2"/>
      <c r="E113" s="2" t="s">
        <v>34</v>
      </c>
      <c r="F113" s="2" t="s">
        <v>804</v>
      </c>
      <c r="G113" s="2"/>
      <c r="H113" s="2"/>
      <c r="I113" s="2"/>
      <c r="J113" s="2"/>
      <c r="K113" s="2"/>
      <c r="L113" s="2"/>
      <c r="M113" s="2"/>
      <c r="N113" s="2"/>
      <c r="O113" s="2"/>
      <c r="P113" s="2"/>
      <c r="Q113" s="2"/>
      <c r="R113" s="2"/>
      <c r="S113" s="2"/>
      <c r="T113" s="2"/>
      <c r="U113" s="2"/>
      <c r="V113" s="2"/>
      <c r="W113" s="2"/>
      <c r="X113" s="2"/>
      <c r="Y113" s="2"/>
      <c r="Z113" s="2"/>
      <c r="AA113" s="2" t="n">
        <v>25.92</v>
      </c>
      <c r="AB113" s="2" t="n">
        <v>-80.122</v>
      </c>
      <c r="AC113" s="2" t="s">
        <v>795</v>
      </c>
      <c r="AD113" s="2" t="s">
        <v>805</v>
      </c>
    </row>
    <row r="114" customFormat="false" ht="23.85" hidden="false" customHeight="false" outlineLevel="0" collapsed="false">
      <c r="A114" s="2" t="s">
        <v>806</v>
      </c>
      <c r="B114" s="2" t="s">
        <v>81</v>
      </c>
      <c r="C114" s="2" t="s">
        <v>793</v>
      </c>
      <c r="D114" s="2"/>
      <c r="E114" s="2" t="s">
        <v>34</v>
      </c>
      <c r="F114" s="2" t="s">
        <v>807</v>
      </c>
      <c r="G114" s="2"/>
      <c r="H114" s="2"/>
      <c r="I114" s="2"/>
      <c r="J114" s="2"/>
      <c r="K114" s="2"/>
      <c r="L114" s="2"/>
      <c r="M114" s="2"/>
      <c r="N114" s="2"/>
      <c r="O114" s="2"/>
      <c r="P114" s="2"/>
      <c r="Q114" s="2"/>
      <c r="R114" s="2"/>
      <c r="S114" s="2"/>
      <c r="T114" s="2"/>
      <c r="U114" s="2"/>
      <c r="V114" s="2"/>
      <c r="W114" s="2"/>
      <c r="X114" s="2"/>
      <c r="Y114" s="2"/>
      <c r="Z114" s="2"/>
      <c r="AA114" s="2" t="n">
        <v>25.9286</v>
      </c>
      <c r="AB114" s="2" t="n">
        <v>-80.201</v>
      </c>
      <c r="AC114" s="2" t="s">
        <v>795</v>
      </c>
      <c r="AD114" s="2" t="s">
        <v>808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18"/>
    <col collapsed="false" customWidth="true" hidden="false" outlineLevel="0" max="4" min="4" style="0" width="34"/>
    <col collapsed="false" customWidth="true" hidden="false" outlineLevel="0" max="5" min="5" style="0" width="14"/>
    <col collapsed="false" customWidth="true" hidden="false" outlineLevel="0" max="6" min="6" style="0" width="22"/>
    <col collapsed="false" customWidth="true" hidden="false" outlineLevel="0" max="7" min="7" style="0" width="70"/>
    <col collapsed="false" customWidth="true" hidden="false" outlineLevel="0" max="8" min="8" style="0" width="22"/>
  </cols>
  <sheetData>
    <row r="1" customFormat="false" ht="15" hidden="false" customHeight="false" outlineLevel="0" collapsed="false">
      <c r="A1" s="3" t="s">
        <v>809</v>
      </c>
      <c r="B1" s="3" t="s">
        <v>810</v>
      </c>
      <c r="C1" s="3" t="s">
        <v>811</v>
      </c>
      <c r="D1" s="3" t="s">
        <v>812</v>
      </c>
      <c r="E1" s="3" t="s">
        <v>813</v>
      </c>
      <c r="F1" s="3" t="s">
        <v>814</v>
      </c>
      <c r="G1" s="3" t="s">
        <v>57</v>
      </c>
      <c r="H1" s="3" t="s">
        <v>815</v>
      </c>
    </row>
    <row r="2" customFormat="false" ht="23.85" hidden="false" customHeight="false" outlineLevel="0" collapsed="false">
      <c r="A2" s="2" t="s">
        <v>59</v>
      </c>
      <c r="B2" s="2" t="s">
        <v>58</v>
      </c>
      <c r="C2" s="2" t="s">
        <v>816</v>
      </c>
      <c r="D2" s="2" t="s">
        <v>287</v>
      </c>
      <c r="E2" s="2" t="s">
        <v>286</v>
      </c>
      <c r="F2" s="2" t="s">
        <v>817</v>
      </c>
      <c r="G2" s="2" t="s">
        <v>818</v>
      </c>
      <c r="H2" s="2" t="s">
        <v>819</v>
      </c>
    </row>
    <row r="3" customFormat="false" ht="23.85" hidden="false" customHeight="false" outlineLevel="0" collapsed="false">
      <c r="A3" s="2" t="s">
        <v>124</v>
      </c>
      <c r="B3" s="2" t="s">
        <v>123</v>
      </c>
      <c r="C3" s="2" t="s">
        <v>816</v>
      </c>
      <c r="D3" s="2" t="s">
        <v>351</v>
      </c>
      <c r="E3" s="2" t="s">
        <v>350</v>
      </c>
      <c r="F3" s="2" t="s">
        <v>820</v>
      </c>
      <c r="G3" s="2" t="s">
        <v>821</v>
      </c>
      <c r="H3" s="2" t="s">
        <v>819</v>
      </c>
    </row>
    <row r="4" customFormat="false" ht="23.85" hidden="false" customHeight="false" outlineLevel="0" collapsed="false">
      <c r="A4" s="2" t="s">
        <v>195</v>
      </c>
      <c r="B4" s="2" t="s">
        <v>194</v>
      </c>
      <c r="C4" s="2" t="s">
        <v>816</v>
      </c>
      <c r="D4" s="2" t="s">
        <v>316</v>
      </c>
      <c r="E4" s="2" t="s">
        <v>315</v>
      </c>
      <c r="F4" s="2" t="s">
        <v>822</v>
      </c>
      <c r="G4" s="2" t="s">
        <v>823</v>
      </c>
      <c r="H4" s="2" t="s">
        <v>819</v>
      </c>
    </row>
    <row r="5" customFormat="false" ht="23.85" hidden="false" customHeight="false" outlineLevel="0" collapsed="false">
      <c r="A5" s="2" t="s">
        <v>159</v>
      </c>
      <c r="B5" s="2" t="s">
        <v>158</v>
      </c>
      <c r="C5" s="2" t="s">
        <v>816</v>
      </c>
      <c r="D5" s="2" t="s">
        <v>356</v>
      </c>
      <c r="E5" s="2" t="s">
        <v>355</v>
      </c>
      <c r="F5" s="2" t="s">
        <v>824</v>
      </c>
      <c r="G5" s="2" t="s">
        <v>825</v>
      </c>
      <c r="H5" s="2" t="s">
        <v>819</v>
      </c>
    </row>
    <row r="6" customFormat="false" ht="23.85" hidden="false" customHeight="false" outlineLevel="0" collapsed="false">
      <c r="A6" s="2" t="s">
        <v>679</v>
      </c>
      <c r="B6" s="2" t="s">
        <v>678</v>
      </c>
      <c r="C6" s="2" t="s">
        <v>816</v>
      </c>
      <c r="D6" s="2" t="s">
        <v>293</v>
      </c>
      <c r="E6" s="2" t="s">
        <v>292</v>
      </c>
      <c r="F6" s="2" t="s">
        <v>826</v>
      </c>
      <c r="G6" s="2" t="s">
        <v>827</v>
      </c>
      <c r="H6" s="2" t="s">
        <v>819</v>
      </c>
    </row>
    <row r="7" customFormat="false" ht="23.85" hidden="false" customHeight="false" outlineLevel="0" collapsed="false">
      <c r="A7" s="2" t="s">
        <v>223</v>
      </c>
      <c r="B7" s="2" t="s">
        <v>222</v>
      </c>
      <c r="C7" s="2" t="s">
        <v>816</v>
      </c>
      <c r="D7" s="2" t="s">
        <v>293</v>
      </c>
      <c r="E7" s="2" t="s">
        <v>292</v>
      </c>
      <c r="F7" s="2" t="s">
        <v>828</v>
      </c>
      <c r="G7" s="2" t="s">
        <v>829</v>
      </c>
      <c r="H7" s="2" t="s">
        <v>819</v>
      </c>
    </row>
    <row r="8" customFormat="false" ht="15" hidden="false" customHeight="false" outlineLevel="0" collapsed="false">
      <c r="A8" s="2" t="s">
        <v>210</v>
      </c>
      <c r="B8" s="2" t="s">
        <v>209</v>
      </c>
      <c r="C8" s="2" t="s">
        <v>816</v>
      </c>
      <c r="D8" s="2" t="s">
        <v>297</v>
      </c>
      <c r="E8" s="2" t="s">
        <v>296</v>
      </c>
      <c r="F8" s="2" t="s">
        <v>830</v>
      </c>
      <c r="G8" s="2" t="s">
        <v>831</v>
      </c>
      <c r="H8" s="2" t="s">
        <v>819</v>
      </c>
    </row>
    <row r="9" customFormat="false" ht="15" hidden="false" customHeight="false" outlineLevel="0" collapsed="false">
      <c r="A9" s="2" t="s">
        <v>664</v>
      </c>
      <c r="B9" s="2" t="s">
        <v>663</v>
      </c>
      <c r="C9" s="2" t="s">
        <v>816</v>
      </c>
      <c r="D9" s="2" t="s">
        <v>297</v>
      </c>
      <c r="E9" s="2" t="s">
        <v>296</v>
      </c>
      <c r="F9" s="2" t="s">
        <v>832</v>
      </c>
      <c r="G9" s="2" t="s">
        <v>833</v>
      </c>
      <c r="H9" s="2" t="s">
        <v>819</v>
      </c>
    </row>
    <row r="10" customFormat="false" ht="15" hidden="false" customHeight="false" outlineLevel="0" collapsed="false">
      <c r="A10" s="2" t="s">
        <v>91</v>
      </c>
      <c r="B10" s="2" t="s">
        <v>90</v>
      </c>
      <c r="C10" s="2" t="s">
        <v>816</v>
      </c>
      <c r="D10" s="2" t="s">
        <v>341</v>
      </c>
      <c r="E10" s="2" t="s">
        <v>340</v>
      </c>
      <c r="F10" s="2" t="s">
        <v>834</v>
      </c>
      <c r="G10" s="2" t="s">
        <v>835</v>
      </c>
      <c r="H10" s="2" t="s">
        <v>819</v>
      </c>
    </row>
    <row r="11" customFormat="false" ht="15" hidden="false" customHeight="false" outlineLevel="0" collapsed="false">
      <c r="A11" s="2" t="s">
        <v>138</v>
      </c>
      <c r="B11" s="2" t="s">
        <v>137</v>
      </c>
      <c r="C11" s="2" t="s">
        <v>816</v>
      </c>
      <c r="D11" s="2" t="s">
        <v>377</v>
      </c>
      <c r="E11" s="2" t="s">
        <v>376</v>
      </c>
      <c r="F11" s="2" t="s">
        <v>836</v>
      </c>
      <c r="G11" s="2" t="s">
        <v>837</v>
      </c>
      <c r="H11" s="2" t="s">
        <v>819</v>
      </c>
    </row>
    <row r="12" customFormat="false" ht="23.85" hidden="false" customHeight="false" outlineLevel="0" collapsed="false">
      <c r="A12" s="2" t="s">
        <v>256</v>
      </c>
      <c r="B12" s="2" t="s">
        <v>255</v>
      </c>
      <c r="C12" s="2" t="s">
        <v>816</v>
      </c>
      <c r="D12" s="2" t="s">
        <v>325</v>
      </c>
      <c r="E12" s="2" t="s">
        <v>324</v>
      </c>
      <c r="F12" s="2" t="s">
        <v>820</v>
      </c>
      <c r="G12" s="2" t="s">
        <v>838</v>
      </c>
      <c r="H12" s="2" t="s">
        <v>819</v>
      </c>
    </row>
    <row r="13" customFormat="false" ht="23.85" hidden="false" customHeight="false" outlineLevel="0" collapsed="false">
      <c r="A13" s="2" t="s">
        <v>700</v>
      </c>
      <c r="B13" s="2" t="s">
        <v>699</v>
      </c>
      <c r="C13" s="2" t="s">
        <v>816</v>
      </c>
      <c r="D13" s="2" t="s">
        <v>281</v>
      </c>
      <c r="E13" s="2" t="s">
        <v>280</v>
      </c>
      <c r="F13" s="2" t="s">
        <v>839</v>
      </c>
      <c r="G13" s="2" t="s">
        <v>840</v>
      </c>
      <c r="H13" s="2" t="s">
        <v>819</v>
      </c>
    </row>
    <row r="14" customFormat="false" ht="23.85" hidden="false" customHeight="false" outlineLevel="0" collapsed="false">
      <c r="A14" s="2" t="s">
        <v>230</v>
      </c>
      <c r="B14" s="2" t="s">
        <v>229</v>
      </c>
      <c r="C14" s="2" t="s">
        <v>816</v>
      </c>
      <c r="D14" s="2" t="s">
        <v>388</v>
      </c>
      <c r="E14" s="2" t="s">
        <v>387</v>
      </c>
      <c r="F14" s="2" t="s">
        <v>841</v>
      </c>
      <c r="G14" s="2" t="s">
        <v>842</v>
      </c>
      <c r="H14" s="2" t="s">
        <v>819</v>
      </c>
    </row>
    <row r="15" customFormat="false" ht="23.85" hidden="false" customHeight="false" outlineLevel="0" collapsed="false">
      <c r="A15" s="2" t="s">
        <v>100</v>
      </c>
      <c r="B15" s="2" t="s">
        <v>99</v>
      </c>
      <c r="C15" s="2" t="s">
        <v>816</v>
      </c>
      <c r="D15" s="2" t="s">
        <v>309</v>
      </c>
      <c r="E15" s="2" t="s">
        <v>308</v>
      </c>
      <c r="F15" s="2" t="s">
        <v>843</v>
      </c>
      <c r="G15" s="2" t="s">
        <v>844</v>
      </c>
      <c r="H15" s="2" t="s">
        <v>819</v>
      </c>
    </row>
    <row r="16" customFormat="false" ht="23.85" hidden="false" customHeight="false" outlineLevel="0" collapsed="false">
      <c r="A16" s="2" t="s">
        <v>707</v>
      </c>
      <c r="B16" s="2" t="s">
        <v>706</v>
      </c>
      <c r="C16" s="2" t="s">
        <v>816</v>
      </c>
      <c r="D16" s="2" t="s">
        <v>309</v>
      </c>
      <c r="E16" s="2" t="s">
        <v>308</v>
      </c>
      <c r="F16" s="2" t="s">
        <v>845</v>
      </c>
      <c r="G16" s="2" t="s">
        <v>846</v>
      </c>
      <c r="H16" s="2" t="s">
        <v>819</v>
      </c>
    </row>
    <row r="17" customFormat="false" ht="23.85" hidden="false" customHeight="false" outlineLevel="0" collapsed="false">
      <c r="A17" s="2" t="s">
        <v>264</v>
      </c>
      <c r="B17" s="2" t="s">
        <v>263</v>
      </c>
      <c r="C17" s="2" t="s">
        <v>816</v>
      </c>
      <c r="D17" s="2" t="s">
        <v>309</v>
      </c>
      <c r="E17" s="2" t="s">
        <v>308</v>
      </c>
      <c r="F17" s="2" t="s">
        <v>847</v>
      </c>
      <c r="G17" s="2" t="s">
        <v>848</v>
      </c>
      <c r="H17" s="2" t="s">
        <v>819</v>
      </c>
    </row>
    <row r="18" customFormat="false" ht="23.85" hidden="false" customHeight="false" outlineLevel="0" collapsed="false">
      <c r="A18" s="2" t="s">
        <v>243</v>
      </c>
      <c r="B18" s="2" t="s">
        <v>242</v>
      </c>
      <c r="C18" s="2" t="s">
        <v>816</v>
      </c>
      <c r="D18" s="2" t="s">
        <v>309</v>
      </c>
      <c r="E18" s="2" t="s">
        <v>308</v>
      </c>
      <c r="F18" s="2" t="s">
        <v>843</v>
      </c>
      <c r="G18" s="2" t="s">
        <v>849</v>
      </c>
      <c r="H18" s="2" t="s">
        <v>819</v>
      </c>
    </row>
    <row r="19" customFormat="false" ht="23.85" hidden="false" customHeight="false" outlineLevel="0" collapsed="false">
      <c r="A19" s="2" t="s">
        <v>243</v>
      </c>
      <c r="B19" s="2" t="s">
        <v>242</v>
      </c>
      <c r="C19" s="2" t="s">
        <v>816</v>
      </c>
      <c r="D19" s="2" t="s">
        <v>100</v>
      </c>
      <c r="E19" s="2" t="s">
        <v>99</v>
      </c>
      <c r="F19" s="2" t="s">
        <v>843</v>
      </c>
      <c r="G19" s="2" t="s">
        <v>850</v>
      </c>
      <c r="H19" s="2" t="s">
        <v>819</v>
      </c>
    </row>
    <row r="20" customFormat="false" ht="23.85" hidden="false" customHeight="false" outlineLevel="0" collapsed="false">
      <c r="A20" s="2" t="s">
        <v>217</v>
      </c>
      <c r="B20" s="2" t="s">
        <v>216</v>
      </c>
      <c r="C20" s="2" t="s">
        <v>816</v>
      </c>
      <c r="D20" s="2" t="s">
        <v>367</v>
      </c>
      <c r="E20" s="2" t="s">
        <v>366</v>
      </c>
      <c r="F20" s="2" t="s">
        <v>830</v>
      </c>
      <c r="G20" s="2" t="s">
        <v>851</v>
      </c>
      <c r="H20" s="2" t="s">
        <v>819</v>
      </c>
    </row>
    <row r="21" customFormat="false" ht="23.85" hidden="false" customHeight="false" outlineLevel="0" collapsed="false">
      <c r="A21" s="2" t="s">
        <v>173</v>
      </c>
      <c r="B21" s="2" t="s">
        <v>172</v>
      </c>
      <c r="C21" s="2" t="s">
        <v>816</v>
      </c>
      <c r="D21" s="2" t="s">
        <v>381</v>
      </c>
      <c r="E21" s="2" t="s">
        <v>380</v>
      </c>
      <c r="F21" s="2" t="s">
        <v>852</v>
      </c>
      <c r="G21" s="2" t="s">
        <v>853</v>
      </c>
      <c r="H21" s="2" t="s">
        <v>819</v>
      </c>
    </row>
    <row r="22" customFormat="false" ht="23.85" hidden="false" customHeight="false" outlineLevel="0" collapsed="false">
      <c r="A22" s="2" t="s">
        <v>686</v>
      </c>
      <c r="B22" s="2" t="s">
        <v>685</v>
      </c>
      <c r="C22" s="2" t="s">
        <v>816</v>
      </c>
      <c r="D22" s="2" t="s">
        <v>381</v>
      </c>
      <c r="E22" s="2" t="s">
        <v>380</v>
      </c>
      <c r="F22" s="2" t="s">
        <v>839</v>
      </c>
      <c r="G22" s="2" t="s">
        <v>854</v>
      </c>
      <c r="H22" s="2" t="s">
        <v>819</v>
      </c>
    </row>
    <row r="23" customFormat="false" ht="23.85" hidden="false" customHeight="false" outlineLevel="0" collapsed="false">
      <c r="A23" s="2" t="s">
        <v>79</v>
      </c>
      <c r="B23" s="2" t="s">
        <v>78</v>
      </c>
      <c r="C23" s="2" t="s">
        <v>816</v>
      </c>
      <c r="D23" s="2" t="s">
        <v>345</v>
      </c>
      <c r="E23" s="2" t="s">
        <v>344</v>
      </c>
      <c r="F23" s="2" t="s">
        <v>855</v>
      </c>
      <c r="G23" s="2" t="s">
        <v>856</v>
      </c>
      <c r="H23" s="2" t="s">
        <v>819</v>
      </c>
    </row>
    <row r="24" customFormat="false" ht="23.85" hidden="false" customHeight="false" outlineLevel="0" collapsed="false">
      <c r="A24" s="2" t="s">
        <v>146</v>
      </c>
      <c r="B24" s="2" t="s">
        <v>145</v>
      </c>
      <c r="C24" s="2" t="s">
        <v>816</v>
      </c>
      <c r="D24" s="2" t="s">
        <v>336</v>
      </c>
      <c r="E24" s="2" t="s">
        <v>335</v>
      </c>
      <c r="F24" s="2" t="s">
        <v>836</v>
      </c>
      <c r="G24" s="2" t="s">
        <v>857</v>
      </c>
      <c r="H24" s="2" t="s">
        <v>819</v>
      </c>
    </row>
    <row r="25" customFormat="false" ht="23.85" hidden="false" customHeight="false" outlineLevel="0" collapsed="false">
      <c r="A25" s="2" t="s">
        <v>190</v>
      </c>
      <c r="B25" s="2" t="s">
        <v>189</v>
      </c>
      <c r="C25" s="2" t="s">
        <v>816</v>
      </c>
      <c r="D25" s="2" t="s">
        <v>361</v>
      </c>
      <c r="E25" s="2" t="s">
        <v>360</v>
      </c>
      <c r="F25" s="2" t="s">
        <v>841</v>
      </c>
      <c r="G25" s="2" t="s">
        <v>858</v>
      </c>
      <c r="H25" s="2" t="s">
        <v>819</v>
      </c>
    </row>
    <row r="26" customFormat="false" ht="23.85" hidden="false" customHeight="false" outlineLevel="0" collapsed="false">
      <c r="A26" s="2" t="s">
        <v>250</v>
      </c>
      <c r="B26" s="2" t="s">
        <v>249</v>
      </c>
      <c r="C26" s="2" t="s">
        <v>816</v>
      </c>
      <c r="D26" s="2" t="s">
        <v>361</v>
      </c>
      <c r="E26" s="2" t="s">
        <v>360</v>
      </c>
      <c r="F26" s="2" t="s">
        <v>830</v>
      </c>
      <c r="G26" s="2" t="s">
        <v>859</v>
      </c>
      <c r="H26" s="2" t="s">
        <v>819</v>
      </c>
    </row>
    <row r="27" customFormat="false" ht="15" hidden="false" customHeight="false" outlineLevel="0" collapsed="false">
      <c r="A27" s="2" t="s">
        <v>182</v>
      </c>
      <c r="B27" s="2" t="s">
        <v>181</v>
      </c>
      <c r="C27" s="2" t="s">
        <v>816</v>
      </c>
      <c r="D27" s="2" t="s">
        <v>372</v>
      </c>
      <c r="E27" s="2" t="s">
        <v>371</v>
      </c>
      <c r="F27" s="2" t="s">
        <v>860</v>
      </c>
      <c r="G27" s="2" t="s">
        <v>861</v>
      </c>
      <c r="H27" s="2" t="s">
        <v>819</v>
      </c>
    </row>
    <row r="28" customFormat="false" ht="23.85" hidden="false" customHeight="false" outlineLevel="0" collapsed="false">
      <c r="A28" s="2" t="s">
        <v>166</v>
      </c>
      <c r="B28" s="2" t="s">
        <v>165</v>
      </c>
      <c r="C28" s="2" t="s">
        <v>816</v>
      </c>
      <c r="D28" s="2" t="s">
        <v>393</v>
      </c>
      <c r="E28" s="2" t="s">
        <v>392</v>
      </c>
      <c r="F28" s="2" t="s">
        <v>824</v>
      </c>
      <c r="G28" s="2" t="s">
        <v>862</v>
      </c>
      <c r="H28" s="2" t="s">
        <v>819</v>
      </c>
    </row>
    <row r="29" customFormat="false" ht="23.85" hidden="false" customHeight="false" outlineLevel="0" collapsed="false">
      <c r="A29" s="2" t="s">
        <v>237</v>
      </c>
      <c r="B29" s="2" t="s">
        <v>236</v>
      </c>
      <c r="C29" s="2" t="s">
        <v>816</v>
      </c>
      <c r="D29" s="2" t="s">
        <v>393</v>
      </c>
      <c r="E29" s="2" t="s">
        <v>392</v>
      </c>
      <c r="F29" s="2" t="s">
        <v>863</v>
      </c>
      <c r="G29" s="2" t="s">
        <v>864</v>
      </c>
      <c r="H29" s="2" t="s">
        <v>819</v>
      </c>
    </row>
    <row r="30" customFormat="false" ht="23.85" hidden="false" customHeight="false" outlineLevel="0" collapsed="false">
      <c r="A30" s="2" t="s">
        <v>107</v>
      </c>
      <c r="B30" s="2" t="s">
        <v>106</v>
      </c>
      <c r="C30" s="2" t="s">
        <v>816</v>
      </c>
      <c r="D30" s="2" t="s">
        <v>271</v>
      </c>
      <c r="E30" s="2" t="s">
        <v>270</v>
      </c>
      <c r="F30" s="2" t="s">
        <v>820</v>
      </c>
      <c r="G30" s="2" t="s">
        <v>865</v>
      </c>
      <c r="H30" s="2" t="s">
        <v>819</v>
      </c>
    </row>
    <row r="31" customFormat="false" ht="23.85" hidden="false" customHeight="false" outlineLevel="0" collapsed="false">
      <c r="A31" s="2" t="s">
        <v>131</v>
      </c>
      <c r="B31" s="2" t="s">
        <v>130</v>
      </c>
      <c r="C31" s="2" t="s">
        <v>816</v>
      </c>
      <c r="D31" s="2" t="s">
        <v>331</v>
      </c>
      <c r="E31" s="2" t="s">
        <v>330</v>
      </c>
      <c r="F31" s="2" t="s">
        <v>866</v>
      </c>
      <c r="G31" s="2" t="s">
        <v>867</v>
      </c>
      <c r="H31" s="2" t="s">
        <v>819</v>
      </c>
    </row>
    <row r="32" customFormat="false" ht="23.85" hidden="false" customHeight="false" outlineLevel="0" collapsed="false">
      <c r="A32" s="2" t="s">
        <v>672</v>
      </c>
      <c r="B32" s="2" t="s">
        <v>671</v>
      </c>
      <c r="C32" s="2" t="s">
        <v>816</v>
      </c>
      <c r="D32" s="2" t="s">
        <v>398</v>
      </c>
      <c r="E32" s="2" t="s">
        <v>397</v>
      </c>
      <c r="F32" s="2" t="s">
        <v>868</v>
      </c>
      <c r="G32" s="2" t="s">
        <v>869</v>
      </c>
      <c r="H32" s="2" t="s">
        <v>819</v>
      </c>
    </row>
    <row r="33" customFormat="false" ht="23.85" hidden="false" customHeight="false" outlineLevel="0" collapsed="false">
      <c r="A33" s="2" t="s">
        <v>202</v>
      </c>
      <c r="B33" s="2" t="s">
        <v>201</v>
      </c>
      <c r="C33" s="2" t="s">
        <v>816</v>
      </c>
      <c r="D33" s="2" t="s">
        <v>398</v>
      </c>
      <c r="E33" s="2" t="s">
        <v>397</v>
      </c>
      <c r="F33" s="2" t="s">
        <v>830</v>
      </c>
      <c r="G33" s="2" t="s">
        <v>870</v>
      </c>
      <c r="H33" s="2" t="s">
        <v>819</v>
      </c>
    </row>
    <row r="34" customFormat="false" ht="23.85" hidden="false" customHeight="false" outlineLevel="0" collapsed="false">
      <c r="A34" s="2" t="s">
        <v>153</v>
      </c>
      <c r="B34" s="2" t="s">
        <v>152</v>
      </c>
      <c r="C34" s="2" t="s">
        <v>816</v>
      </c>
      <c r="D34" s="2" t="s">
        <v>406</v>
      </c>
      <c r="E34" s="2" t="s">
        <v>405</v>
      </c>
      <c r="F34" s="2" t="s">
        <v>871</v>
      </c>
      <c r="G34" s="2" t="s">
        <v>872</v>
      </c>
      <c r="H34" s="2" t="s">
        <v>819</v>
      </c>
    </row>
    <row r="35" customFormat="false" ht="23.85" hidden="false" customHeight="false" outlineLevel="0" collapsed="false">
      <c r="A35" s="2" t="s">
        <v>116</v>
      </c>
      <c r="B35" s="2" t="s">
        <v>115</v>
      </c>
      <c r="C35" s="2" t="s">
        <v>816</v>
      </c>
      <c r="D35" s="2" t="s">
        <v>321</v>
      </c>
      <c r="E35" s="2" t="s">
        <v>320</v>
      </c>
      <c r="F35" s="2" t="s">
        <v>820</v>
      </c>
      <c r="G35" s="2" t="s">
        <v>873</v>
      </c>
      <c r="H35" s="2" t="s">
        <v>819</v>
      </c>
    </row>
    <row r="36" customFormat="false" ht="23.85" hidden="false" customHeight="false" outlineLevel="0" collapsed="false">
      <c r="A36" s="2" t="s">
        <v>625</v>
      </c>
      <c r="B36" s="2" t="s">
        <v>624</v>
      </c>
      <c r="C36" s="2" t="s">
        <v>816</v>
      </c>
      <c r="D36" s="2" t="s">
        <v>637</v>
      </c>
      <c r="E36" s="2" t="s">
        <v>636</v>
      </c>
      <c r="F36" s="2"/>
      <c r="G36" s="2" t="s">
        <v>874</v>
      </c>
      <c r="H36" s="2" t="s">
        <v>819</v>
      </c>
    </row>
    <row r="37" customFormat="false" ht="23.85" hidden="false" customHeight="false" outlineLevel="0" collapsed="false">
      <c r="A37" s="2" t="s">
        <v>601</v>
      </c>
      <c r="B37" s="2" t="s">
        <v>600</v>
      </c>
      <c r="C37" s="2" t="s">
        <v>816</v>
      </c>
      <c r="D37" s="2" t="s">
        <v>637</v>
      </c>
      <c r="E37" s="2" t="s">
        <v>636</v>
      </c>
      <c r="F37" s="2"/>
      <c r="G37" s="2" t="s">
        <v>875</v>
      </c>
      <c r="H37" s="2" t="s">
        <v>819</v>
      </c>
    </row>
    <row r="38" customFormat="false" ht="23.85" hidden="false" customHeight="false" outlineLevel="0" collapsed="false">
      <c r="A38" s="2" t="s">
        <v>620</v>
      </c>
      <c r="B38" s="2" t="s">
        <v>619</v>
      </c>
      <c r="C38" s="2" t="s">
        <v>816</v>
      </c>
      <c r="D38" s="2" t="s">
        <v>637</v>
      </c>
      <c r="E38" s="2" t="s">
        <v>636</v>
      </c>
      <c r="F38" s="2"/>
      <c r="G38" s="2" t="s">
        <v>876</v>
      </c>
      <c r="H38" s="2" t="s">
        <v>819</v>
      </c>
    </row>
    <row r="39" customFormat="false" ht="23.85" hidden="false" customHeight="false" outlineLevel="0" collapsed="false">
      <c r="A39" s="2" t="s">
        <v>631</v>
      </c>
      <c r="B39" s="2" t="s">
        <v>630</v>
      </c>
      <c r="C39" s="2" t="s">
        <v>816</v>
      </c>
      <c r="D39" s="2" t="s">
        <v>637</v>
      </c>
      <c r="E39" s="2" t="s">
        <v>636</v>
      </c>
      <c r="F39" s="2"/>
      <c r="G39" s="2" t="s">
        <v>877</v>
      </c>
      <c r="H39" s="2" t="s">
        <v>819</v>
      </c>
    </row>
    <row r="40" customFormat="false" ht="15" hidden="false" customHeight="false" outlineLevel="0" collapsed="false">
      <c r="A40" s="2" t="s">
        <v>631</v>
      </c>
      <c r="B40" s="2" t="s">
        <v>630</v>
      </c>
      <c r="C40" s="2" t="s">
        <v>816</v>
      </c>
      <c r="D40" s="2" t="s">
        <v>495</v>
      </c>
      <c r="E40" s="2" t="s">
        <v>605</v>
      </c>
      <c r="F40" s="2"/>
      <c r="G40" s="2"/>
      <c r="H40" s="2" t="s">
        <v>819</v>
      </c>
    </row>
    <row r="41" customFormat="false" ht="23.85" hidden="false" customHeight="false" outlineLevel="0" collapsed="false">
      <c r="A41" s="2" t="s">
        <v>642</v>
      </c>
      <c r="B41" s="2" t="s">
        <v>641</v>
      </c>
      <c r="C41" s="2" t="s">
        <v>816</v>
      </c>
      <c r="D41" s="2" t="s">
        <v>495</v>
      </c>
      <c r="E41" s="2" t="s">
        <v>605</v>
      </c>
      <c r="F41" s="2"/>
      <c r="G41" s="2"/>
      <c r="H41" s="2" t="s">
        <v>819</v>
      </c>
    </row>
    <row r="42" customFormat="false" ht="15" hidden="false" customHeight="false" outlineLevel="0" collapsed="false">
      <c r="A42" s="2" t="s">
        <v>592</v>
      </c>
      <c r="B42" s="2" t="s">
        <v>591</v>
      </c>
      <c r="C42" s="2" t="s">
        <v>816</v>
      </c>
      <c r="D42" s="2" t="s">
        <v>495</v>
      </c>
      <c r="E42" s="2" t="s">
        <v>605</v>
      </c>
      <c r="F42" s="2"/>
      <c r="G42" s="2"/>
      <c r="H42" s="2" t="s">
        <v>819</v>
      </c>
    </row>
    <row r="43" customFormat="false" ht="23.85" hidden="false" customHeight="false" outlineLevel="0" collapsed="false">
      <c r="A43" s="2" t="s">
        <v>612</v>
      </c>
      <c r="B43" s="2" t="s">
        <v>611</v>
      </c>
      <c r="C43" s="2" t="s">
        <v>816</v>
      </c>
      <c r="D43" s="2" t="s">
        <v>495</v>
      </c>
      <c r="E43" s="2" t="s">
        <v>605</v>
      </c>
      <c r="F43" s="2"/>
      <c r="G43" s="2" t="s">
        <v>878</v>
      </c>
      <c r="H43" s="2" t="s">
        <v>819</v>
      </c>
    </row>
    <row r="44" customFormat="false" ht="23.85" hidden="false" customHeight="false" outlineLevel="0" collapsed="false">
      <c r="A44" s="2" t="s">
        <v>707</v>
      </c>
      <c r="B44" s="2" t="s">
        <v>706</v>
      </c>
      <c r="C44" s="2" t="s">
        <v>879</v>
      </c>
      <c r="D44" s="2" t="s">
        <v>100</v>
      </c>
      <c r="E44" s="2" t="s">
        <v>99</v>
      </c>
      <c r="F44" s="2" t="s">
        <v>880</v>
      </c>
      <c r="G44" s="2" t="s">
        <v>881</v>
      </c>
      <c r="H44" s="2" t="s">
        <v>819</v>
      </c>
    </row>
    <row r="45" customFormat="false" ht="15" hidden="false" customHeight="false" outlineLevel="0" collapsed="false">
      <c r="A45" s="2" t="s">
        <v>728</v>
      </c>
      <c r="B45" s="2" t="s">
        <v>727</v>
      </c>
      <c r="C45" s="2" t="s">
        <v>882</v>
      </c>
      <c r="D45" s="2" t="s">
        <v>707</v>
      </c>
      <c r="E45" s="2" t="s">
        <v>706</v>
      </c>
      <c r="F45" s="2" t="s">
        <v>883</v>
      </c>
      <c r="G45" s="2" t="s">
        <v>884</v>
      </c>
      <c r="H45" s="2" t="s">
        <v>819</v>
      </c>
    </row>
    <row r="46" customFormat="false" ht="23.85" hidden="false" customHeight="false" outlineLevel="0" collapsed="false">
      <c r="A46" s="2" t="s">
        <v>728</v>
      </c>
      <c r="B46" s="2" t="s">
        <v>727</v>
      </c>
      <c r="C46" s="2" t="s">
        <v>882</v>
      </c>
      <c r="D46" s="2" t="s">
        <v>100</v>
      </c>
      <c r="E46" s="2" t="s">
        <v>99</v>
      </c>
      <c r="F46" s="2" t="s">
        <v>880</v>
      </c>
      <c r="G46" s="2" t="s">
        <v>885</v>
      </c>
      <c r="H46" s="2" t="s">
        <v>819</v>
      </c>
    </row>
    <row r="47" customFormat="false" ht="23.85" hidden="false" customHeight="false" outlineLevel="0" collapsed="false">
      <c r="A47" s="2" t="s">
        <v>679</v>
      </c>
      <c r="B47" s="2" t="s">
        <v>678</v>
      </c>
      <c r="C47" s="2" t="s">
        <v>879</v>
      </c>
      <c r="D47" s="2" t="s">
        <v>223</v>
      </c>
      <c r="E47" s="2" t="s">
        <v>222</v>
      </c>
      <c r="F47" s="2" t="s">
        <v>886</v>
      </c>
      <c r="G47" s="2" t="s">
        <v>887</v>
      </c>
      <c r="H47" s="2" t="s">
        <v>819</v>
      </c>
    </row>
    <row r="48" customFormat="false" ht="23.85" hidden="false" customHeight="false" outlineLevel="0" collapsed="false">
      <c r="A48" s="2" t="s">
        <v>672</v>
      </c>
      <c r="B48" s="2" t="s">
        <v>671</v>
      </c>
      <c r="C48" s="2" t="s">
        <v>879</v>
      </c>
      <c r="D48" s="2" t="s">
        <v>202</v>
      </c>
      <c r="E48" s="2" t="s">
        <v>201</v>
      </c>
      <c r="F48" s="2" t="s">
        <v>888</v>
      </c>
      <c r="G48" s="2" t="s">
        <v>889</v>
      </c>
      <c r="H48" s="2" t="s">
        <v>819</v>
      </c>
    </row>
    <row r="49" customFormat="false" ht="23.85" hidden="false" customHeight="false" outlineLevel="0" collapsed="false">
      <c r="A49" s="2" t="s">
        <v>649</v>
      </c>
      <c r="B49" s="2" t="s">
        <v>648</v>
      </c>
      <c r="C49" s="2" t="s">
        <v>890</v>
      </c>
      <c r="D49" s="2" t="s">
        <v>131</v>
      </c>
      <c r="E49" s="2" t="s">
        <v>130</v>
      </c>
      <c r="F49" s="2" t="s">
        <v>891</v>
      </c>
      <c r="G49" s="2" t="s">
        <v>892</v>
      </c>
      <c r="H49" s="2" t="s">
        <v>819</v>
      </c>
    </row>
    <row r="50" customFormat="false" ht="23.85" hidden="false" customHeight="false" outlineLevel="0" collapsed="false">
      <c r="A50" s="2" t="s">
        <v>91</v>
      </c>
      <c r="B50" s="2" t="s">
        <v>90</v>
      </c>
      <c r="C50" s="2" t="s">
        <v>893</v>
      </c>
      <c r="D50" s="2" t="s">
        <v>749</v>
      </c>
      <c r="E50" s="2" t="s">
        <v>748</v>
      </c>
      <c r="F50" s="2" t="s">
        <v>894</v>
      </c>
      <c r="G50" s="2" t="s">
        <v>895</v>
      </c>
      <c r="H50" s="2" t="s">
        <v>819</v>
      </c>
    </row>
    <row r="51" customFormat="false" ht="23.85" hidden="false" customHeight="false" outlineLevel="0" collapsed="false">
      <c r="A51" s="2" t="s">
        <v>693</v>
      </c>
      <c r="B51" s="2" t="s">
        <v>692</v>
      </c>
      <c r="C51" s="2" t="s">
        <v>879</v>
      </c>
      <c r="D51" s="2" t="s">
        <v>749</v>
      </c>
      <c r="E51" s="2" t="s">
        <v>748</v>
      </c>
      <c r="F51" s="2" t="s">
        <v>894</v>
      </c>
      <c r="G51" s="2" t="s">
        <v>896</v>
      </c>
      <c r="H51" s="2" t="s">
        <v>819</v>
      </c>
    </row>
    <row r="52" customFormat="false" ht="35.05" hidden="false" customHeight="false" outlineLevel="0" collapsed="false">
      <c r="A52" s="2" t="s">
        <v>91</v>
      </c>
      <c r="B52" s="2" t="s">
        <v>90</v>
      </c>
      <c r="C52" s="2" t="s">
        <v>897</v>
      </c>
      <c r="D52" s="2" t="s">
        <v>230</v>
      </c>
      <c r="E52" s="2" t="s">
        <v>229</v>
      </c>
      <c r="F52" s="2" t="s">
        <v>841</v>
      </c>
      <c r="G52" s="2" t="s">
        <v>898</v>
      </c>
      <c r="H52" s="2" t="s">
        <v>819</v>
      </c>
    </row>
    <row r="53" customFormat="false" ht="23.85" hidden="false" customHeight="false" outlineLevel="0" collapsed="false">
      <c r="A53" s="2" t="s">
        <v>59</v>
      </c>
      <c r="B53" s="2" t="s">
        <v>58</v>
      </c>
      <c r="C53" s="2" t="s">
        <v>897</v>
      </c>
      <c r="D53" s="2" t="s">
        <v>773</v>
      </c>
      <c r="E53" s="2" t="s">
        <v>772</v>
      </c>
      <c r="F53" s="2" t="s">
        <v>899</v>
      </c>
      <c r="G53" s="2" t="s">
        <v>900</v>
      </c>
      <c r="H53" s="2" t="s">
        <v>819</v>
      </c>
    </row>
    <row r="54" customFormat="false" ht="23.85" hidden="false" customHeight="false" outlineLevel="0" collapsed="false">
      <c r="A54" s="2" t="s">
        <v>173</v>
      </c>
      <c r="B54" s="2" t="s">
        <v>172</v>
      </c>
      <c r="C54" s="2" t="s">
        <v>893</v>
      </c>
      <c r="D54" s="2" t="s">
        <v>742</v>
      </c>
      <c r="E54" s="2" t="s">
        <v>741</v>
      </c>
      <c r="F54" s="2" t="s">
        <v>901</v>
      </c>
      <c r="G54" s="2" t="s">
        <v>902</v>
      </c>
      <c r="H54" s="2" t="s">
        <v>819</v>
      </c>
    </row>
    <row r="55" customFormat="false" ht="15" hidden="false" customHeight="false" outlineLevel="0" collapsed="false">
      <c r="A55" s="2" t="s">
        <v>159</v>
      </c>
      <c r="B55" s="2" t="s">
        <v>158</v>
      </c>
      <c r="C55" s="2" t="s">
        <v>893</v>
      </c>
      <c r="D55" s="2" t="s">
        <v>735</v>
      </c>
      <c r="E55" s="2" t="s">
        <v>734</v>
      </c>
      <c r="F55" s="2" t="s">
        <v>903</v>
      </c>
      <c r="G55" s="2" t="s">
        <v>904</v>
      </c>
      <c r="H55" s="2" t="s">
        <v>819</v>
      </c>
    </row>
    <row r="56" customFormat="false" ht="23.85" hidden="false" customHeight="false" outlineLevel="0" collapsed="false">
      <c r="A56" s="2" t="s">
        <v>720</v>
      </c>
      <c r="B56" s="2" t="s">
        <v>719</v>
      </c>
      <c r="C56" s="2" t="s">
        <v>893</v>
      </c>
      <c r="D56" s="2" t="s">
        <v>264</v>
      </c>
      <c r="E56" s="2" t="s">
        <v>263</v>
      </c>
      <c r="F56" s="2" t="s">
        <v>903</v>
      </c>
      <c r="G56" s="2" t="s">
        <v>905</v>
      </c>
      <c r="H56" s="2" t="s">
        <v>819</v>
      </c>
    </row>
    <row r="57" customFormat="false" ht="23.85" hidden="false" customHeight="false" outlineLevel="0" collapsed="false">
      <c r="A57" s="2" t="s">
        <v>755</v>
      </c>
      <c r="B57" s="2" t="s">
        <v>754</v>
      </c>
      <c r="C57" s="2" t="s">
        <v>897</v>
      </c>
      <c r="D57" s="2" t="s">
        <v>202</v>
      </c>
      <c r="E57" s="2" t="s">
        <v>201</v>
      </c>
      <c r="F57" s="2" t="s">
        <v>906</v>
      </c>
      <c r="G57" s="2" t="s">
        <v>907</v>
      </c>
      <c r="H57" s="2" t="s">
        <v>819</v>
      </c>
    </row>
    <row r="58" customFormat="false" ht="23.85" hidden="false" customHeight="false" outlineLevel="0" collapsed="false">
      <c r="A58" s="2" t="s">
        <v>762</v>
      </c>
      <c r="B58" s="2" t="s">
        <v>761</v>
      </c>
      <c r="C58" s="2" t="s">
        <v>882</v>
      </c>
      <c r="D58" s="2" t="s">
        <v>210</v>
      </c>
      <c r="E58" s="2" t="s">
        <v>209</v>
      </c>
      <c r="F58" s="2" t="s">
        <v>906</v>
      </c>
      <c r="G58" s="2" t="s">
        <v>908</v>
      </c>
      <c r="H58" s="2" t="s">
        <v>819</v>
      </c>
    </row>
    <row r="59" customFormat="false" ht="23.85" hidden="false" customHeight="false" outlineLevel="0" collapsed="false">
      <c r="A59" s="2" t="s">
        <v>64</v>
      </c>
      <c r="B59" s="2" t="s">
        <v>417</v>
      </c>
      <c r="C59" s="2" t="s">
        <v>816</v>
      </c>
      <c r="D59" s="2" t="s">
        <v>501</v>
      </c>
      <c r="E59" s="2" t="s">
        <v>500</v>
      </c>
      <c r="F59" s="2"/>
      <c r="G59" s="2" t="s">
        <v>909</v>
      </c>
      <c r="H59" s="2" t="s">
        <v>819</v>
      </c>
    </row>
    <row r="60" customFormat="false" ht="23.85" hidden="false" customHeight="false" outlineLevel="0" collapsed="false">
      <c r="A60" s="2" t="s">
        <v>426</v>
      </c>
      <c r="B60" s="2" t="s">
        <v>425</v>
      </c>
      <c r="C60" s="2" t="s">
        <v>816</v>
      </c>
      <c r="D60" s="2" t="s">
        <v>64</v>
      </c>
      <c r="E60" s="2" t="s">
        <v>417</v>
      </c>
      <c r="F60" s="2"/>
      <c r="G60" s="2" t="s">
        <v>910</v>
      </c>
      <c r="H60" s="2" t="s">
        <v>819</v>
      </c>
    </row>
    <row r="61" customFormat="false" ht="23.85" hidden="false" customHeight="false" outlineLevel="0" collapsed="false">
      <c r="A61" s="2" t="s">
        <v>478</v>
      </c>
      <c r="B61" s="2" t="s">
        <v>477</v>
      </c>
      <c r="C61" s="2" t="s">
        <v>816</v>
      </c>
      <c r="D61" s="2" t="s">
        <v>64</v>
      </c>
      <c r="E61" s="2" t="s">
        <v>417</v>
      </c>
      <c r="F61" s="2" t="s">
        <v>911</v>
      </c>
      <c r="G61" s="2" t="s">
        <v>479</v>
      </c>
      <c r="H61" s="2" t="s">
        <v>819</v>
      </c>
    </row>
    <row r="62" customFormat="false" ht="23.85" hidden="false" customHeight="false" outlineLevel="0" collapsed="false">
      <c r="A62" s="2" t="s">
        <v>484</v>
      </c>
      <c r="B62" s="2" t="s">
        <v>483</v>
      </c>
      <c r="C62" s="2" t="s">
        <v>816</v>
      </c>
      <c r="D62" s="2" t="s">
        <v>501</v>
      </c>
      <c r="E62" s="2" t="s">
        <v>500</v>
      </c>
      <c r="F62" s="2" t="s">
        <v>828</v>
      </c>
      <c r="G62" s="2" t="s">
        <v>912</v>
      </c>
      <c r="H62" s="2" t="s">
        <v>819</v>
      </c>
    </row>
    <row r="63" customFormat="false" ht="23.85" hidden="false" customHeight="false" outlineLevel="0" collapsed="false">
      <c r="A63" s="2" t="s">
        <v>484</v>
      </c>
      <c r="B63" s="2" t="s">
        <v>483</v>
      </c>
      <c r="C63" s="2" t="s">
        <v>816</v>
      </c>
      <c r="D63" s="2" t="s">
        <v>458</v>
      </c>
      <c r="E63" s="2" t="s">
        <v>457</v>
      </c>
      <c r="F63" s="2" t="s">
        <v>828</v>
      </c>
      <c r="G63" s="2" t="s">
        <v>913</v>
      </c>
      <c r="H63" s="2" t="s">
        <v>819</v>
      </c>
    </row>
    <row r="64" customFormat="false" ht="23.85" hidden="false" customHeight="false" outlineLevel="0" collapsed="false">
      <c r="A64" s="2" t="s">
        <v>484</v>
      </c>
      <c r="B64" s="2" t="s">
        <v>483</v>
      </c>
      <c r="C64" s="2" t="s">
        <v>816</v>
      </c>
      <c r="D64" s="2" t="s">
        <v>518</v>
      </c>
      <c r="E64" s="2" t="s">
        <v>517</v>
      </c>
      <c r="F64" s="2" t="s">
        <v>828</v>
      </c>
      <c r="G64" s="2" t="s">
        <v>914</v>
      </c>
      <c r="H64" s="2" t="s">
        <v>819</v>
      </c>
    </row>
    <row r="65" customFormat="false" ht="23.85" hidden="false" customHeight="false" outlineLevel="0" collapsed="false">
      <c r="A65" s="2" t="s">
        <v>484</v>
      </c>
      <c r="B65" s="2" t="s">
        <v>483</v>
      </c>
      <c r="C65" s="2" t="s">
        <v>915</v>
      </c>
      <c r="D65" s="2" t="s">
        <v>579</v>
      </c>
      <c r="E65" s="2" t="s">
        <v>578</v>
      </c>
      <c r="F65" s="2" t="s">
        <v>899</v>
      </c>
      <c r="G65" s="2" t="s">
        <v>916</v>
      </c>
      <c r="H65" s="2" t="s">
        <v>917</v>
      </c>
    </row>
    <row r="66" customFormat="false" ht="23.85" hidden="false" customHeight="false" outlineLevel="0" collapsed="false">
      <c r="A66" s="2" t="s">
        <v>501</v>
      </c>
      <c r="B66" s="2" t="s">
        <v>500</v>
      </c>
      <c r="C66" s="2" t="s">
        <v>918</v>
      </c>
      <c r="D66" s="2" t="s">
        <v>579</v>
      </c>
      <c r="E66" s="2" t="s">
        <v>578</v>
      </c>
      <c r="F66" s="2" t="s">
        <v>899</v>
      </c>
      <c r="G66" s="2" t="s">
        <v>919</v>
      </c>
      <c r="H66" s="2" t="s">
        <v>819</v>
      </c>
    </row>
    <row r="67" customFormat="false" ht="35.05" hidden="false" customHeight="false" outlineLevel="0" collapsed="false">
      <c r="A67" s="2" t="s">
        <v>501</v>
      </c>
      <c r="B67" s="2" t="s">
        <v>500</v>
      </c>
      <c r="C67" s="2" t="s">
        <v>918</v>
      </c>
      <c r="D67" s="2" t="s">
        <v>586</v>
      </c>
      <c r="E67" s="2" t="s">
        <v>585</v>
      </c>
      <c r="F67" s="2" t="s">
        <v>920</v>
      </c>
      <c r="G67" s="2" t="s">
        <v>921</v>
      </c>
      <c r="H67" s="2" t="s">
        <v>819</v>
      </c>
    </row>
    <row r="68" customFormat="false" ht="23.85" hidden="false" customHeight="false" outlineLevel="0" collapsed="false">
      <c r="A68" s="2" t="s">
        <v>508</v>
      </c>
      <c r="B68" s="2" t="s">
        <v>507</v>
      </c>
      <c r="C68" s="2" t="s">
        <v>918</v>
      </c>
      <c r="D68" s="2" t="s">
        <v>579</v>
      </c>
      <c r="E68" s="2" t="s">
        <v>578</v>
      </c>
      <c r="F68" s="2" t="s">
        <v>899</v>
      </c>
      <c r="G68" s="2" t="s">
        <v>922</v>
      </c>
      <c r="H68" s="2" t="s">
        <v>819</v>
      </c>
    </row>
    <row r="69" customFormat="false" ht="35.05" hidden="false" customHeight="false" outlineLevel="0" collapsed="false">
      <c r="A69" s="2" t="s">
        <v>508</v>
      </c>
      <c r="B69" s="2" t="s">
        <v>507</v>
      </c>
      <c r="C69" s="2" t="s">
        <v>918</v>
      </c>
      <c r="D69" s="2" t="s">
        <v>586</v>
      </c>
      <c r="E69" s="2" t="s">
        <v>585</v>
      </c>
      <c r="F69" s="2" t="s">
        <v>920</v>
      </c>
      <c r="G69" s="2" t="s">
        <v>923</v>
      </c>
      <c r="H69" s="2" t="s">
        <v>819</v>
      </c>
    </row>
    <row r="70" customFormat="false" ht="23.85" hidden="false" customHeight="false" outlineLevel="0" collapsed="false">
      <c r="A70" s="2" t="s">
        <v>501</v>
      </c>
      <c r="B70" s="2" t="s">
        <v>500</v>
      </c>
      <c r="C70" s="2" t="s">
        <v>918</v>
      </c>
      <c r="D70" s="2" t="s">
        <v>566</v>
      </c>
      <c r="E70" s="2" t="s">
        <v>565</v>
      </c>
      <c r="F70" s="2" t="s">
        <v>899</v>
      </c>
      <c r="G70" s="2" t="s">
        <v>924</v>
      </c>
      <c r="H70" s="2" t="s">
        <v>819</v>
      </c>
    </row>
    <row r="71" customFormat="false" ht="23.85" hidden="false" customHeight="false" outlineLevel="0" collapsed="false">
      <c r="A71" s="2" t="s">
        <v>64</v>
      </c>
      <c r="B71" s="2" t="s">
        <v>417</v>
      </c>
      <c r="C71" s="2" t="s">
        <v>918</v>
      </c>
      <c r="D71" s="2" t="s">
        <v>555</v>
      </c>
      <c r="E71" s="2" t="s">
        <v>554</v>
      </c>
      <c r="F71" s="2" t="s">
        <v>886</v>
      </c>
      <c r="G71" s="2" t="s">
        <v>925</v>
      </c>
      <c r="H71" s="2" t="s">
        <v>819</v>
      </c>
    </row>
    <row r="72" customFormat="false" ht="23.85" hidden="false" customHeight="false" outlineLevel="0" collapsed="false">
      <c r="A72" s="2" t="s">
        <v>525</v>
      </c>
      <c r="B72" s="2" t="s">
        <v>524</v>
      </c>
      <c r="C72" s="2" t="s">
        <v>926</v>
      </c>
      <c r="D72" s="2" t="s">
        <v>555</v>
      </c>
      <c r="E72" s="2" t="s">
        <v>554</v>
      </c>
      <c r="F72" s="2" t="s">
        <v>886</v>
      </c>
      <c r="G72" s="2" t="s">
        <v>927</v>
      </c>
      <c r="H72" s="2" t="s">
        <v>928</v>
      </c>
    </row>
    <row r="73" customFormat="false" ht="23.85" hidden="false" customHeight="false" outlineLevel="0" collapsed="false">
      <c r="A73" s="2" t="s">
        <v>579</v>
      </c>
      <c r="B73" s="2" t="s">
        <v>578</v>
      </c>
      <c r="C73" s="2" t="s">
        <v>816</v>
      </c>
      <c r="D73" s="2" t="s">
        <v>411</v>
      </c>
      <c r="E73" s="2" t="s">
        <v>410</v>
      </c>
      <c r="F73" s="2" t="s">
        <v>899</v>
      </c>
      <c r="G73" s="2" t="s">
        <v>929</v>
      </c>
      <c r="H73" s="2" t="s">
        <v>819</v>
      </c>
    </row>
    <row r="74" customFormat="false" ht="35.05" hidden="false" customHeight="false" outlineLevel="0" collapsed="false">
      <c r="A74" s="2" t="s">
        <v>586</v>
      </c>
      <c r="B74" s="2" t="s">
        <v>585</v>
      </c>
      <c r="C74" s="2" t="s">
        <v>816</v>
      </c>
      <c r="D74" s="2" t="s">
        <v>411</v>
      </c>
      <c r="E74" s="2" t="s">
        <v>410</v>
      </c>
      <c r="F74" s="2" t="s">
        <v>920</v>
      </c>
      <c r="G74" s="2" t="s">
        <v>929</v>
      </c>
      <c r="H74" s="2" t="s">
        <v>819</v>
      </c>
    </row>
    <row r="75" customFormat="false" ht="23.85" hidden="false" customHeight="false" outlineLevel="0" collapsed="false">
      <c r="A75" s="2" t="s">
        <v>790</v>
      </c>
      <c r="B75" s="2" t="s">
        <v>789</v>
      </c>
      <c r="C75" s="2" t="s">
        <v>915</v>
      </c>
      <c r="D75" s="2" t="s">
        <v>579</v>
      </c>
      <c r="E75" s="2" t="s">
        <v>578</v>
      </c>
      <c r="F75" s="2" t="s">
        <v>899</v>
      </c>
      <c r="G75" s="2" t="s">
        <v>930</v>
      </c>
      <c r="H75" s="2" t="s">
        <v>917</v>
      </c>
    </row>
    <row r="76" customFormat="false" ht="23.85" hidden="false" customHeight="false" outlineLevel="0" collapsed="false">
      <c r="A76" s="2" t="s">
        <v>786</v>
      </c>
      <c r="B76" s="2" t="s">
        <v>785</v>
      </c>
      <c r="C76" s="2" t="s">
        <v>915</v>
      </c>
      <c r="D76" s="2" t="s">
        <v>579</v>
      </c>
      <c r="E76" s="2" t="s">
        <v>578</v>
      </c>
      <c r="F76" s="2" t="s">
        <v>899</v>
      </c>
      <c r="G76" s="2" t="s">
        <v>931</v>
      </c>
      <c r="H76" s="2" t="s">
        <v>917</v>
      </c>
    </row>
    <row r="77" customFormat="false" ht="23.85" hidden="false" customHeight="false" outlineLevel="0" collapsed="false">
      <c r="A77" s="2" t="s">
        <v>780</v>
      </c>
      <c r="B77" s="2" t="s">
        <v>779</v>
      </c>
      <c r="C77" s="2" t="s">
        <v>915</v>
      </c>
      <c r="D77" s="2" t="s">
        <v>579</v>
      </c>
      <c r="E77" s="2" t="s">
        <v>578</v>
      </c>
      <c r="F77" s="2" t="s">
        <v>899</v>
      </c>
      <c r="G77" s="2" t="s">
        <v>930</v>
      </c>
      <c r="H77" s="2" t="s">
        <v>917</v>
      </c>
    </row>
    <row r="78" customFormat="false" ht="35.05" hidden="false" customHeight="false" outlineLevel="0" collapsed="false">
      <c r="A78" s="2" t="s">
        <v>302</v>
      </c>
      <c r="B78" s="2" t="s">
        <v>301</v>
      </c>
      <c r="C78" s="2" t="s">
        <v>915</v>
      </c>
      <c r="D78" s="2" t="s">
        <v>586</v>
      </c>
      <c r="E78" s="2" t="s">
        <v>585</v>
      </c>
      <c r="F78" s="2" t="s">
        <v>920</v>
      </c>
      <c r="G78" s="2" t="s">
        <v>932</v>
      </c>
      <c r="H78" s="2" t="s">
        <v>917</v>
      </c>
    </row>
    <row r="79" customFormat="false" ht="23.85" hidden="false" customHeight="false" outlineLevel="0" collapsed="false">
      <c r="A79" s="2" t="s">
        <v>478</v>
      </c>
      <c r="B79" s="2" t="s">
        <v>477</v>
      </c>
      <c r="C79" s="2" t="s">
        <v>918</v>
      </c>
      <c r="D79" s="2" t="s">
        <v>642</v>
      </c>
      <c r="E79" s="2" t="s">
        <v>641</v>
      </c>
      <c r="F79" s="2" t="s">
        <v>933</v>
      </c>
      <c r="G79" s="2" t="s">
        <v>934</v>
      </c>
      <c r="H79" s="2" t="s">
        <v>819</v>
      </c>
    </row>
    <row r="80" customFormat="false" ht="23.85" hidden="false" customHeight="false" outlineLevel="0" collapsed="false">
      <c r="A80" s="2" t="s">
        <v>478</v>
      </c>
      <c r="B80" s="2" t="s">
        <v>477</v>
      </c>
      <c r="C80" s="2" t="s">
        <v>918</v>
      </c>
      <c r="D80" s="2" t="s">
        <v>494</v>
      </c>
      <c r="E80" s="2" t="s">
        <v>493</v>
      </c>
      <c r="F80" s="2" t="s">
        <v>935</v>
      </c>
      <c r="G80" s="2" t="s">
        <v>936</v>
      </c>
      <c r="H80" s="2" t="s">
        <v>819</v>
      </c>
    </row>
    <row r="81" customFormat="false" ht="23.85" hidden="false" customHeight="false" outlineLevel="0" collapsed="false">
      <c r="A81" s="2" t="s">
        <v>494</v>
      </c>
      <c r="B81" s="2" t="s">
        <v>493</v>
      </c>
      <c r="C81" s="2" t="s">
        <v>937</v>
      </c>
      <c r="D81" s="2" t="s">
        <v>495</v>
      </c>
      <c r="E81" s="2" t="s">
        <v>605</v>
      </c>
      <c r="F81" s="2" t="s">
        <v>828</v>
      </c>
      <c r="G81" s="2" t="s">
        <v>938</v>
      </c>
      <c r="H81" s="2" t="s">
        <v>928</v>
      </c>
    </row>
    <row r="82" customFormat="false" ht="23.85" hidden="false" customHeight="false" outlineLevel="0" collapsed="false">
      <c r="A82" s="2" t="s">
        <v>433</v>
      </c>
      <c r="B82" s="2" t="s">
        <v>432</v>
      </c>
      <c r="C82" s="2" t="s">
        <v>937</v>
      </c>
      <c r="D82" s="2" t="s">
        <v>495</v>
      </c>
      <c r="E82" s="2" t="s">
        <v>605</v>
      </c>
      <c r="F82" s="2"/>
      <c r="G82" s="2" t="s">
        <v>939</v>
      </c>
      <c r="H82" s="2" t="s">
        <v>928</v>
      </c>
    </row>
    <row r="83" customFormat="false" ht="23.85" hidden="false" customHeight="false" outlineLevel="0" collapsed="false">
      <c r="A83" s="2" t="s">
        <v>433</v>
      </c>
      <c r="B83" s="2" t="s">
        <v>432</v>
      </c>
      <c r="C83" s="2" t="s">
        <v>937</v>
      </c>
      <c r="D83" s="2" t="s">
        <v>637</v>
      </c>
      <c r="E83" s="2" t="s">
        <v>636</v>
      </c>
      <c r="F83" s="2"/>
      <c r="G83" s="2" t="s">
        <v>940</v>
      </c>
      <c r="H83" s="2" t="s">
        <v>928</v>
      </c>
    </row>
    <row r="84" customFormat="false" ht="23.85" hidden="false" customHeight="false" outlineLevel="0" collapsed="false">
      <c r="A84" s="2" t="s">
        <v>465</v>
      </c>
      <c r="B84" s="2" t="s">
        <v>464</v>
      </c>
      <c r="C84" s="2" t="s">
        <v>918</v>
      </c>
      <c r="D84" s="2" t="s">
        <v>531</v>
      </c>
      <c r="E84" s="2" t="s">
        <v>530</v>
      </c>
      <c r="F84" s="2" t="s">
        <v>883</v>
      </c>
      <c r="G84" s="2" t="s">
        <v>941</v>
      </c>
      <c r="H84" s="2" t="s">
        <v>819</v>
      </c>
    </row>
    <row r="85" customFormat="false" ht="23.85" hidden="false" customHeight="false" outlineLevel="0" collapsed="false">
      <c r="A85" s="2" t="s">
        <v>64</v>
      </c>
      <c r="B85" s="2" t="s">
        <v>417</v>
      </c>
      <c r="C85" s="2" t="s">
        <v>918</v>
      </c>
      <c r="D85" s="2" t="s">
        <v>531</v>
      </c>
      <c r="E85" s="2" t="s">
        <v>530</v>
      </c>
      <c r="F85" s="2" t="s">
        <v>883</v>
      </c>
      <c r="G85" s="2" t="s">
        <v>942</v>
      </c>
      <c r="H85" s="2" t="s">
        <v>819</v>
      </c>
    </row>
    <row r="86" customFormat="false" ht="23.85" hidden="false" customHeight="false" outlineLevel="0" collapsed="false">
      <c r="A86" s="2" t="s">
        <v>707</v>
      </c>
      <c r="B86" s="2" t="s">
        <v>706</v>
      </c>
      <c r="C86" s="2" t="s">
        <v>937</v>
      </c>
      <c r="D86" s="2" t="s">
        <v>531</v>
      </c>
      <c r="E86" s="2" t="s">
        <v>530</v>
      </c>
      <c r="F86" s="2" t="s">
        <v>943</v>
      </c>
      <c r="G86" s="2" t="s">
        <v>944</v>
      </c>
      <c r="H86" s="2" t="s">
        <v>928</v>
      </c>
    </row>
    <row r="87" customFormat="false" ht="23.85" hidden="false" customHeight="false" outlineLevel="0" collapsed="false">
      <c r="A87" s="2" t="s">
        <v>531</v>
      </c>
      <c r="B87" s="2" t="s">
        <v>530</v>
      </c>
      <c r="C87" s="2" t="s">
        <v>937</v>
      </c>
      <c r="D87" s="2" t="s">
        <v>637</v>
      </c>
      <c r="E87" s="2" t="s">
        <v>636</v>
      </c>
      <c r="F87" s="2" t="s">
        <v>883</v>
      </c>
      <c r="G87" s="2" t="s">
        <v>945</v>
      </c>
      <c r="H87" s="2" t="s">
        <v>928</v>
      </c>
    </row>
    <row r="88" customFormat="false" ht="23.85" hidden="false" customHeight="false" outlineLevel="0" collapsed="false">
      <c r="A88" s="2" t="s">
        <v>450</v>
      </c>
      <c r="B88" s="2" t="s">
        <v>449</v>
      </c>
      <c r="C88" s="2" t="s">
        <v>946</v>
      </c>
      <c r="D88" s="2" t="s">
        <v>64</v>
      </c>
      <c r="E88" s="2" t="s">
        <v>417</v>
      </c>
      <c r="F88" s="2" t="s">
        <v>947</v>
      </c>
      <c r="G88" s="2" t="s">
        <v>948</v>
      </c>
      <c r="H88" s="2" t="s">
        <v>928</v>
      </c>
    </row>
    <row r="89" customFormat="false" ht="23.85" hidden="false" customHeight="false" outlineLevel="0" collapsed="false">
      <c r="A89" s="2" t="s">
        <v>458</v>
      </c>
      <c r="B89" s="2" t="s">
        <v>457</v>
      </c>
      <c r="C89" s="2" t="s">
        <v>816</v>
      </c>
      <c r="D89" s="2" t="s">
        <v>465</v>
      </c>
      <c r="E89" s="2" t="s">
        <v>464</v>
      </c>
      <c r="F89" s="2" t="s">
        <v>949</v>
      </c>
      <c r="G89" s="2" t="s">
        <v>950</v>
      </c>
      <c r="H89" s="2" t="s">
        <v>819</v>
      </c>
    </row>
    <row r="90" customFormat="false" ht="23.85" hidden="false" customHeight="false" outlineLevel="0" collapsed="false">
      <c r="A90" s="2" t="s">
        <v>768</v>
      </c>
      <c r="B90" s="2" t="s">
        <v>767</v>
      </c>
      <c r="C90" s="2" t="s">
        <v>937</v>
      </c>
      <c r="D90" s="2" t="s">
        <v>202</v>
      </c>
      <c r="E90" s="2" t="s">
        <v>201</v>
      </c>
      <c r="F90" s="2" t="s">
        <v>830</v>
      </c>
      <c r="G90" s="2" t="s">
        <v>951</v>
      </c>
      <c r="H90" s="2" t="s">
        <v>928</v>
      </c>
    </row>
    <row r="91" customFormat="false" ht="23.85" hidden="false" customHeight="false" outlineLevel="0" collapsed="false">
      <c r="A91" s="2" t="s">
        <v>471</v>
      </c>
      <c r="B91" s="2" t="s">
        <v>470</v>
      </c>
      <c r="C91" s="2" t="s">
        <v>918</v>
      </c>
      <c r="D91" s="2" t="s">
        <v>713</v>
      </c>
      <c r="E91" s="2" t="s">
        <v>712</v>
      </c>
      <c r="F91" s="2" t="s">
        <v>952</v>
      </c>
      <c r="G91" s="2" t="s">
        <v>953</v>
      </c>
      <c r="H91" s="2" t="s">
        <v>819</v>
      </c>
    </row>
    <row r="92" customFormat="false" ht="23.85" hidden="false" customHeight="false" outlineLevel="0" collapsed="false">
      <c r="A92" s="2" t="s">
        <v>443</v>
      </c>
      <c r="B92" s="2" t="s">
        <v>442</v>
      </c>
      <c r="C92" s="2" t="s">
        <v>937</v>
      </c>
      <c r="D92" s="2" t="s">
        <v>657</v>
      </c>
      <c r="E92" s="2" t="s">
        <v>656</v>
      </c>
      <c r="F92" s="2" t="s">
        <v>954</v>
      </c>
      <c r="G92" s="2" t="s">
        <v>955</v>
      </c>
      <c r="H92" s="2" t="s">
        <v>928</v>
      </c>
    </row>
    <row r="93" customFormat="false" ht="23.85" hidden="false" customHeight="false" outlineLevel="0" collapsed="false">
      <c r="A93" s="2" t="s">
        <v>195</v>
      </c>
      <c r="B93" s="2" t="s">
        <v>194</v>
      </c>
      <c r="C93" s="2" t="s">
        <v>926</v>
      </c>
      <c r="D93" s="2" t="s">
        <v>548</v>
      </c>
      <c r="E93" s="2" t="s">
        <v>547</v>
      </c>
      <c r="F93" s="2" t="s">
        <v>956</v>
      </c>
      <c r="G93" s="2" t="s">
        <v>957</v>
      </c>
      <c r="H93" s="2" t="s">
        <v>928</v>
      </c>
    </row>
    <row r="94" customFormat="false" ht="23.85" hidden="false" customHeight="false" outlineLevel="0" collapsed="false">
      <c r="A94" s="2" t="s">
        <v>138</v>
      </c>
      <c r="B94" s="2" t="s">
        <v>137</v>
      </c>
      <c r="C94" s="2" t="s">
        <v>926</v>
      </c>
      <c r="D94" s="2" t="s">
        <v>548</v>
      </c>
      <c r="E94" s="2" t="s">
        <v>547</v>
      </c>
      <c r="F94" s="2" t="s">
        <v>956</v>
      </c>
      <c r="G94" s="2" t="s">
        <v>957</v>
      </c>
      <c r="H94" s="2" t="s">
        <v>928</v>
      </c>
    </row>
    <row r="95" customFormat="false" ht="23.85" hidden="false" customHeight="false" outlineLevel="0" collapsed="false">
      <c r="A95" s="2" t="s">
        <v>217</v>
      </c>
      <c r="B95" s="2" t="s">
        <v>216</v>
      </c>
      <c r="C95" s="2" t="s">
        <v>926</v>
      </c>
      <c r="D95" s="2" t="s">
        <v>548</v>
      </c>
      <c r="E95" s="2" t="s">
        <v>547</v>
      </c>
      <c r="F95" s="2" t="s">
        <v>920</v>
      </c>
      <c r="G95" s="2" t="s">
        <v>958</v>
      </c>
      <c r="H95" s="2" t="s">
        <v>928</v>
      </c>
    </row>
    <row r="96" customFormat="false" ht="23.85" hidden="false" customHeight="false" outlineLevel="0" collapsed="false">
      <c r="A96" s="2" t="s">
        <v>223</v>
      </c>
      <c r="B96" s="2" t="s">
        <v>222</v>
      </c>
      <c r="C96" s="2" t="s">
        <v>926</v>
      </c>
      <c r="D96" s="2" t="s">
        <v>548</v>
      </c>
      <c r="E96" s="2" t="s">
        <v>547</v>
      </c>
      <c r="F96" s="2" t="s">
        <v>920</v>
      </c>
      <c r="G96" s="2" t="s">
        <v>959</v>
      </c>
      <c r="H96" s="2" t="s">
        <v>928</v>
      </c>
    </row>
    <row r="97" customFormat="false" ht="23.85" hidden="false" customHeight="false" outlineLevel="0" collapsed="false">
      <c r="A97" s="2" t="s">
        <v>124</v>
      </c>
      <c r="B97" s="2" t="s">
        <v>123</v>
      </c>
      <c r="C97" s="2" t="s">
        <v>926</v>
      </c>
      <c r="D97" s="2" t="s">
        <v>548</v>
      </c>
      <c r="E97" s="2" t="s">
        <v>547</v>
      </c>
      <c r="F97" s="2" t="s">
        <v>956</v>
      </c>
      <c r="G97" s="2" t="s">
        <v>957</v>
      </c>
      <c r="H97" s="2" t="s">
        <v>928</v>
      </c>
    </row>
    <row r="98" customFormat="false" ht="23.85" hidden="false" customHeight="false" outlineLevel="0" collapsed="false">
      <c r="A98" s="2" t="s">
        <v>210</v>
      </c>
      <c r="B98" s="2" t="s">
        <v>209</v>
      </c>
      <c r="C98" s="2" t="s">
        <v>926</v>
      </c>
      <c r="D98" s="2" t="s">
        <v>548</v>
      </c>
      <c r="E98" s="2" t="s">
        <v>547</v>
      </c>
      <c r="F98" s="2" t="s">
        <v>920</v>
      </c>
      <c r="G98" s="2" t="s">
        <v>958</v>
      </c>
      <c r="H98" s="2" t="s">
        <v>928</v>
      </c>
    </row>
    <row r="99" customFormat="false" ht="23.85" hidden="false" customHeight="false" outlineLevel="0" collapsed="false">
      <c r="A99" s="2" t="s">
        <v>173</v>
      </c>
      <c r="B99" s="2" t="s">
        <v>172</v>
      </c>
      <c r="C99" s="2" t="s">
        <v>926</v>
      </c>
      <c r="D99" s="2" t="s">
        <v>548</v>
      </c>
      <c r="E99" s="2" t="s">
        <v>547</v>
      </c>
      <c r="F99" s="2" t="s">
        <v>956</v>
      </c>
      <c r="G99" s="2" t="s">
        <v>957</v>
      </c>
      <c r="H99" s="2" t="s">
        <v>928</v>
      </c>
    </row>
    <row r="100" customFormat="false" ht="23.85" hidden="false" customHeight="false" outlineLevel="0" collapsed="false">
      <c r="A100" s="2" t="s">
        <v>59</v>
      </c>
      <c r="B100" s="2" t="s">
        <v>58</v>
      </c>
      <c r="C100" s="2" t="s">
        <v>926</v>
      </c>
      <c r="D100" s="2" t="s">
        <v>560</v>
      </c>
      <c r="E100" s="2" t="s">
        <v>559</v>
      </c>
      <c r="F100" s="2" t="s">
        <v>886</v>
      </c>
      <c r="G100" s="2" t="s">
        <v>960</v>
      </c>
      <c r="H100" s="2" t="s">
        <v>928</v>
      </c>
    </row>
    <row r="101" customFormat="false" ht="23.85" hidden="false" customHeight="false" outlineLevel="0" collapsed="false">
      <c r="A101" s="2" t="s">
        <v>91</v>
      </c>
      <c r="B101" s="2" t="s">
        <v>90</v>
      </c>
      <c r="C101" s="2" t="s">
        <v>926</v>
      </c>
      <c r="D101" s="2" t="s">
        <v>560</v>
      </c>
      <c r="E101" s="2" t="s">
        <v>559</v>
      </c>
      <c r="F101" s="2" t="s">
        <v>886</v>
      </c>
      <c r="G101" s="2" t="s">
        <v>960</v>
      </c>
      <c r="H101" s="2" t="s">
        <v>928</v>
      </c>
    </row>
    <row r="102" customFormat="false" ht="23.85" hidden="false" customHeight="false" outlineLevel="0" collapsed="false">
      <c r="A102" s="2" t="s">
        <v>100</v>
      </c>
      <c r="B102" s="2" t="s">
        <v>99</v>
      </c>
      <c r="C102" s="2" t="s">
        <v>926</v>
      </c>
      <c r="D102" s="2" t="s">
        <v>560</v>
      </c>
      <c r="E102" s="2" t="s">
        <v>559</v>
      </c>
      <c r="F102" s="2" t="s">
        <v>886</v>
      </c>
      <c r="G102" s="2" t="s">
        <v>961</v>
      </c>
      <c r="H102" s="2" t="s">
        <v>928</v>
      </c>
    </row>
    <row r="103" customFormat="false" ht="23.85" hidden="false" customHeight="false" outlineLevel="0" collapsed="false">
      <c r="A103" s="2" t="s">
        <v>138</v>
      </c>
      <c r="B103" s="2" t="s">
        <v>137</v>
      </c>
      <c r="C103" s="2" t="s">
        <v>926</v>
      </c>
      <c r="D103" s="2" t="s">
        <v>572</v>
      </c>
      <c r="E103" s="2" t="s">
        <v>571</v>
      </c>
      <c r="F103" s="2" t="s">
        <v>899</v>
      </c>
      <c r="G103" s="2" t="s">
        <v>962</v>
      </c>
      <c r="H103" s="2" t="s">
        <v>928</v>
      </c>
    </row>
    <row r="104" customFormat="false" ht="23.85" hidden="false" customHeight="false" outlineLevel="0" collapsed="false">
      <c r="A104" s="2" t="s">
        <v>173</v>
      </c>
      <c r="B104" s="2" t="s">
        <v>172</v>
      </c>
      <c r="C104" s="2" t="s">
        <v>926</v>
      </c>
      <c r="D104" s="2" t="s">
        <v>572</v>
      </c>
      <c r="E104" s="2" t="s">
        <v>571</v>
      </c>
      <c r="F104" s="2" t="s">
        <v>899</v>
      </c>
      <c r="G104" s="2" t="s">
        <v>957</v>
      </c>
      <c r="H104" s="2" t="s">
        <v>928</v>
      </c>
    </row>
    <row r="105" customFormat="false" ht="23.85" hidden="false" customHeight="false" outlineLevel="0" collapsed="false">
      <c r="A105" s="2" t="s">
        <v>679</v>
      </c>
      <c r="B105" s="2" t="s">
        <v>678</v>
      </c>
      <c r="C105" s="2" t="s">
        <v>926</v>
      </c>
      <c r="D105" s="2" t="s">
        <v>541</v>
      </c>
      <c r="E105" s="2" t="s">
        <v>540</v>
      </c>
      <c r="F105" s="2" t="s">
        <v>963</v>
      </c>
      <c r="G105" s="2" t="s">
        <v>964</v>
      </c>
      <c r="H105" s="2" t="s">
        <v>928</v>
      </c>
    </row>
    <row r="106" customFormat="false" ht="23.85" hidden="false" customHeight="false" outlineLevel="0" collapsed="false">
      <c r="A106" s="2" t="s">
        <v>713</v>
      </c>
      <c r="B106" s="2" t="s">
        <v>712</v>
      </c>
      <c r="C106" s="2" t="s">
        <v>926</v>
      </c>
      <c r="D106" s="2" t="s">
        <v>541</v>
      </c>
      <c r="E106" s="2" t="s">
        <v>540</v>
      </c>
      <c r="F106" s="2" t="s">
        <v>963</v>
      </c>
      <c r="G106" s="2" t="s">
        <v>965</v>
      </c>
      <c r="H106" s="2" t="s">
        <v>928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6"/>
    <col collapsed="false" customWidth="true" hidden="false" outlineLevel="0" max="3" min="3" style="0" width="30"/>
    <col collapsed="false" customWidth="true" hidden="false" outlineLevel="0" max="4" min="4" style="0" width="20"/>
    <col collapsed="false" customWidth="true" hidden="false" outlineLevel="0" max="5" min="5" style="0" width="24"/>
    <col collapsed="false" customWidth="true" hidden="false" outlineLevel="0" max="6" min="6" style="0" width="40"/>
    <col collapsed="false" customWidth="true" hidden="false" outlineLevel="0" max="8" min="7" style="0" width="16"/>
    <col collapsed="false" customWidth="true" hidden="false" outlineLevel="0" max="10" min="9" style="0" width="7"/>
    <col collapsed="false" customWidth="true" hidden="false" outlineLevel="0" max="11" min="11" style="0" width="30"/>
    <col collapsed="false" customWidth="true" hidden="false" outlineLevel="0" max="12" min="12" style="0" width="8"/>
    <col collapsed="false" customWidth="true" hidden="false" outlineLevel="0" max="13" min="13" style="0" width="26"/>
    <col collapsed="false" customWidth="true" hidden="false" outlineLevel="0" max="15" min="14" style="0" width="40"/>
    <col collapsed="false" customWidth="true" hidden="false" outlineLevel="0" max="16" min="16" style="0" width="11"/>
    <col collapsed="false" customWidth="true" hidden="false" outlineLevel="0" max="17" min="17" style="0" width="26"/>
  </cols>
  <sheetData>
    <row r="1" customFormat="false" ht="23.85" hidden="false" customHeight="false" outlineLevel="0" collapsed="false">
      <c r="A1" s="3" t="s">
        <v>966</v>
      </c>
      <c r="B1" s="3" t="s">
        <v>32</v>
      </c>
      <c r="C1" s="3" t="s">
        <v>967</v>
      </c>
      <c r="D1" s="3" t="s">
        <v>34</v>
      </c>
      <c r="E1" s="3" t="s">
        <v>35</v>
      </c>
      <c r="F1" s="3" t="s">
        <v>36</v>
      </c>
      <c r="G1" s="3" t="s">
        <v>37</v>
      </c>
      <c r="H1" s="3" t="s">
        <v>38</v>
      </c>
      <c r="I1" s="3" t="s">
        <v>40</v>
      </c>
      <c r="J1" s="3" t="s">
        <v>41</v>
      </c>
      <c r="K1" s="3" t="s">
        <v>968</v>
      </c>
      <c r="L1" s="3" t="s">
        <v>45</v>
      </c>
      <c r="M1" s="3" t="s">
        <v>39</v>
      </c>
      <c r="N1" s="3" t="s">
        <v>969</v>
      </c>
      <c r="O1" s="3" t="s">
        <v>970</v>
      </c>
      <c r="P1" s="3" t="s">
        <v>48</v>
      </c>
      <c r="Q1" s="3" t="s">
        <v>49</v>
      </c>
    </row>
    <row r="2" customFormat="false" ht="23.85" hidden="false" customHeight="false" outlineLevel="0" collapsed="false">
      <c r="A2" s="2" t="s">
        <v>256</v>
      </c>
      <c r="B2" s="2" t="s">
        <v>257</v>
      </c>
      <c r="C2" s="2" t="s">
        <v>258</v>
      </c>
      <c r="D2" s="2" t="s">
        <v>93</v>
      </c>
      <c r="E2" s="2" t="s">
        <v>82</v>
      </c>
      <c r="F2" s="2" t="s">
        <v>259</v>
      </c>
      <c r="G2" s="2"/>
      <c r="H2" s="2"/>
      <c r="I2" s="2" t="n">
        <v>1988</v>
      </c>
      <c r="J2" s="2"/>
      <c r="K2" s="2" t="s">
        <v>119</v>
      </c>
      <c r="L2" s="2"/>
      <c r="M2" s="2" t="s">
        <v>111</v>
      </c>
      <c r="N2" s="2" t="s">
        <v>325</v>
      </c>
      <c r="O2" s="2" t="s">
        <v>261</v>
      </c>
      <c r="P2" s="2" t="s">
        <v>74</v>
      </c>
      <c r="Q2" s="2" t="s">
        <v>113</v>
      </c>
    </row>
    <row r="3" customFormat="false" ht="35.05" hidden="false" customHeight="false" outlineLevel="0" collapsed="false">
      <c r="A3" s="2" t="s">
        <v>138</v>
      </c>
      <c r="B3" s="2" t="s">
        <v>108</v>
      </c>
      <c r="C3" s="2" t="s">
        <v>139</v>
      </c>
      <c r="D3" s="2" t="s">
        <v>93</v>
      </c>
      <c r="E3" s="2" t="s">
        <v>82</v>
      </c>
      <c r="F3" s="2" t="s">
        <v>140</v>
      </c>
      <c r="G3" s="2"/>
      <c r="H3" s="2"/>
      <c r="I3" s="2" t="n">
        <v>1994</v>
      </c>
      <c r="J3" s="2"/>
      <c r="K3" s="2" t="s">
        <v>69</v>
      </c>
      <c r="L3" s="2"/>
      <c r="M3" s="2" t="s">
        <v>68</v>
      </c>
      <c r="N3" s="2" t="s">
        <v>377</v>
      </c>
      <c r="O3" s="2" t="s">
        <v>142</v>
      </c>
      <c r="P3" s="2" t="s">
        <v>74</v>
      </c>
      <c r="Q3" s="2" t="s">
        <v>143</v>
      </c>
    </row>
    <row r="4" customFormat="false" ht="23.85" hidden="false" customHeight="false" outlineLevel="0" collapsed="false">
      <c r="A4" s="2" t="s">
        <v>686</v>
      </c>
      <c r="B4" s="2" t="s">
        <v>650</v>
      </c>
      <c r="C4" s="2" t="s">
        <v>687</v>
      </c>
      <c r="D4" s="2" t="s">
        <v>93</v>
      </c>
      <c r="E4" s="2" t="s">
        <v>64</v>
      </c>
      <c r="F4" s="2"/>
      <c r="G4" s="2"/>
      <c r="H4" s="2"/>
      <c r="I4" s="2" t="n">
        <v>2011</v>
      </c>
      <c r="J4" s="2" t="n">
        <v>2025</v>
      </c>
      <c r="K4" s="2" t="s">
        <v>399</v>
      </c>
      <c r="L4" s="2"/>
      <c r="M4" s="2" t="s">
        <v>176</v>
      </c>
      <c r="N4" s="2" t="s">
        <v>381</v>
      </c>
      <c r="O4" s="2" t="s">
        <v>689</v>
      </c>
      <c r="P4" s="2" t="s">
        <v>446</v>
      </c>
      <c r="Q4" s="2" t="s">
        <v>690</v>
      </c>
    </row>
    <row r="5" customFormat="false" ht="23.85" hidden="false" customHeight="false" outlineLevel="0" collapsed="false">
      <c r="A5" s="2" t="s">
        <v>700</v>
      </c>
      <c r="B5" s="2" t="s">
        <v>650</v>
      </c>
      <c r="C5" s="2" t="s">
        <v>701</v>
      </c>
      <c r="D5" s="2" t="s">
        <v>93</v>
      </c>
      <c r="E5" s="2" t="s">
        <v>64</v>
      </c>
      <c r="F5" s="2"/>
      <c r="G5" s="2"/>
      <c r="H5" s="2"/>
      <c r="I5" s="2" t="n">
        <v>2011</v>
      </c>
      <c r="J5" s="2" t="n">
        <v>2024</v>
      </c>
      <c r="K5" s="2" t="s">
        <v>399</v>
      </c>
      <c r="L5" s="2"/>
      <c r="M5" s="2" t="s">
        <v>176</v>
      </c>
      <c r="N5" s="2" t="s">
        <v>281</v>
      </c>
      <c r="O5" s="2" t="s">
        <v>703</v>
      </c>
      <c r="P5" s="2" t="s">
        <v>74</v>
      </c>
      <c r="Q5" s="2" t="s">
        <v>704</v>
      </c>
    </row>
    <row r="6" customFormat="false" ht="23.85" hidden="false" customHeight="false" outlineLevel="0" collapsed="false">
      <c r="A6" s="4" t="s">
        <v>91</v>
      </c>
      <c r="B6" s="4" t="s">
        <v>61</v>
      </c>
      <c r="C6" s="4" t="s">
        <v>92</v>
      </c>
      <c r="D6" s="4" t="s">
        <v>93</v>
      </c>
      <c r="E6" s="4" t="s">
        <v>82</v>
      </c>
      <c r="F6" s="4" t="s">
        <v>94</v>
      </c>
      <c r="G6" s="4" t="s">
        <v>95</v>
      </c>
      <c r="H6" s="4" t="s">
        <v>96</v>
      </c>
      <c r="I6" s="4" t="n">
        <v>2012</v>
      </c>
      <c r="J6" s="4"/>
      <c r="K6" s="4" t="s">
        <v>69</v>
      </c>
      <c r="L6" s="4" t="s">
        <v>71</v>
      </c>
      <c r="M6" s="4" t="s">
        <v>68</v>
      </c>
      <c r="N6" s="4" t="s">
        <v>341</v>
      </c>
      <c r="O6" s="4" t="s">
        <v>72</v>
      </c>
      <c r="P6" s="4" t="s">
        <v>74</v>
      </c>
      <c r="Q6" s="4" t="s">
        <v>97</v>
      </c>
    </row>
    <row r="7" customFormat="false" ht="35.05" hidden="false" customHeight="false" outlineLevel="0" collapsed="false">
      <c r="A7" s="2" t="s">
        <v>173</v>
      </c>
      <c r="B7" s="2" t="s">
        <v>108</v>
      </c>
      <c r="C7" s="2" t="s">
        <v>174</v>
      </c>
      <c r="D7" s="2" t="s">
        <v>93</v>
      </c>
      <c r="E7" s="2" t="s">
        <v>64</v>
      </c>
      <c r="F7" s="2" t="s">
        <v>175</v>
      </c>
      <c r="G7" s="2"/>
      <c r="H7" s="2"/>
      <c r="I7" s="2" t="n">
        <v>2014</v>
      </c>
      <c r="J7" s="2"/>
      <c r="K7" s="2" t="s">
        <v>69</v>
      </c>
      <c r="L7" s="2"/>
      <c r="M7" s="2" t="s">
        <v>176</v>
      </c>
      <c r="N7" s="2" t="s">
        <v>381</v>
      </c>
      <c r="O7" s="2" t="s">
        <v>178</v>
      </c>
      <c r="P7" s="2" t="s">
        <v>74</v>
      </c>
      <c r="Q7" s="2" t="s">
        <v>179</v>
      </c>
    </row>
    <row r="8" customFormat="false" ht="23.85" hidden="false" customHeight="false" outlineLevel="0" collapsed="false">
      <c r="A8" s="2" t="s">
        <v>707</v>
      </c>
      <c r="B8" s="2" t="s">
        <v>650</v>
      </c>
      <c r="C8" s="2" t="s">
        <v>101</v>
      </c>
      <c r="D8" s="2" t="s">
        <v>93</v>
      </c>
      <c r="E8" s="2" t="s">
        <v>64</v>
      </c>
      <c r="F8" s="2" t="s">
        <v>102</v>
      </c>
      <c r="G8" s="2"/>
      <c r="H8" s="2"/>
      <c r="I8" s="2" t="n">
        <v>2015</v>
      </c>
      <c r="J8" s="2" t="n">
        <v>2020</v>
      </c>
      <c r="K8" s="2" t="s">
        <v>69</v>
      </c>
      <c r="L8" s="2"/>
      <c r="M8" s="2" t="s">
        <v>176</v>
      </c>
      <c r="N8" s="2" t="s">
        <v>309</v>
      </c>
      <c r="O8" s="2" t="s">
        <v>709</v>
      </c>
      <c r="P8" s="2" t="s">
        <v>74</v>
      </c>
      <c r="Q8" s="2" t="s">
        <v>710</v>
      </c>
    </row>
    <row r="9" customFormat="false" ht="23.85" hidden="false" customHeight="false" outlineLevel="0" collapsed="false">
      <c r="A9" s="2" t="s">
        <v>230</v>
      </c>
      <c r="B9" s="2" t="s">
        <v>231</v>
      </c>
      <c r="C9" s="2" t="s">
        <v>232</v>
      </c>
      <c r="D9" s="2" t="s">
        <v>93</v>
      </c>
      <c r="E9" s="2" t="s">
        <v>64</v>
      </c>
      <c r="F9" s="2" t="s">
        <v>233</v>
      </c>
      <c r="G9" s="2"/>
      <c r="H9" s="2"/>
      <c r="I9" s="2" t="n">
        <v>2016</v>
      </c>
      <c r="J9" s="2"/>
      <c r="K9" s="2" t="s">
        <v>69</v>
      </c>
      <c r="L9" s="2"/>
      <c r="M9" s="2" t="s">
        <v>111</v>
      </c>
      <c r="N9" s="2" t="s">
        <v>388</v>
      </c>
      <c r="O9" s="2" t="s">
        <v>72</v>
      </c>
      <c r="P9" s="2" t="s">
        <v>74</v>
      </c>
      <c r="Q9" s="2" t="s">
        <v>113</v>
      </c>
    </row>
    <row r="10" customFormat="false" ht="23.85" hidden="false" customHeight="false" outlineLevel="0" collapsed="false">
      <c r="A10" s="2" t="s">
        <v>264</v>
      </c>
      <c r="B10" s="2" t="s">
        <v>257</v>
      </c>
      <c r="C10" s="2" t="s">
        <v>265</v>
      </c>
      <c r="D10" s="2" t="s">
        <v>93</v>
      </c>
      <c r="E10" s="2" t="s">
        <v>64</v>
      </c>
      <c r="F10" s="2" t="s">
        <v>266</v>
      </c>
      <c r="G10" s="2"/>
      <c r="H10" s="2"/>
      <c r="I10" s="2" t="n">
        <v>2018</v>
      </c>
      <c r="J10" s="2"/>
      <c r="K10" s="2" t="s">
        <v>69</v>
      </c>
      <c r="L10" s="2"/>
      <c r="M10" s="2" t="s">
        <v>68</v>
      </c>
      <c r="N10" s="2" t="s">
        <v>309</v>
      </c>
      <c r="O10" s="2" t="s">
        <v>72</v>
      </c>
      <c r="P10" s="2" t="s">
        <v>74</v>
      </c>
      <c r="Q10" s="2" t="s">
        <v>268</v>
      </c>
    </row>
    <row r="11" customFormat="false" ht="23.85" hidden="false" customHeight="false" outlineLevel="0" collapsed="false">
      <c r="A11" s="4" t="s">
        <v>100</v>
      </c>
      <c r="B11" s="4" t="s">
        <v>61</v>
      </c>
      <c r="C11" s="4" t="s">
        <v>101</v>
      </c>
      <c r="D11" s="4" t="s">
        <v>93</v>
      </c>
      <c r="E11" s="4" t="s">
        <v>64</v>
      </c>
      <c r="F11" s="4" t="s">
        <v>102</v>
      </c>
      <c r="G11" s="4"/>
      <c r="H11" s="4"/>
      <c r="I11" s="4" t="n">
        <v>2020</v>
      </c>
      <c r="J11" s="4"/>
      <c r="K11" s="4" t="s">
        <v>69</v>
      </c>
      <c r="L11" s="4" t="s">
        <v>71</v>
      </c>
      <c r="M11" s="4" t="s">
        <v>68</v>
      </c>
      <c r="N11" s="4" t="s">
        <v>309</v>
      </c>
      <c r="O11" s="4" t="s">
        <v>72</v>
      </c>
      <c r="P11" s="4" t="s">
        <v>74</v>
      </c>
      <c r="Q11" s="4" t="s">
        <v>104</v>
      </c>
    </row>
    <row r="12" customFormat="false" ht="23.85" hidden="false" customHeight="false" outlineLevel="0" collapsed="false">
      <c r="A12" s="2" t="s">
        <v>243</v>
      </c>
      <c r="B12" s="2" t="s">
        <v>231</v>
      </c>
      <c r="C12" s="2" t="s">
        <v>244</v>
      </c>
      <c r="D12" s="2" t="s">
        <v>93</v>
      </c>
      <c r="E12" s="2" t="s">
        <v>64</v>
      </c>
      <c r="F12" s="2" t="s">
        <v>245</v>
      </c>
      <c r="G12" s="2"/>
      <c r="H12" s="2"/>
      <c r="I12" s="2" t="n">
        <v>2020</v>
      </c>
      <c r="J12" s="2"/>
      <c r="K12" s="2" t="s">
        <v>69</v>
      </c>
      <c r="L12" s="2"/>
      <c r="M12" s="2" t="s">
        <v>68</v>
      </c>
      <c r="N12" s="2" t="s">
        <v>309</v>
      </c>
      <c r="O12" s="2" t="s">
        <v>72</v>
      </c>
      <c r="P12" s="2" t="s">
        <v>74</v>
      </c>
      <c r="Q12" s="2" t="s">
        <v>247</v>
      </c>
    </row>
    <row r="13" customFormat="false" ht="15" hidden="false" customHeight="false" outlineLevel="0" collapsed="false">
      <c r="A13" s="2" t="s">
        <v>217</v>
      </c>
      <c r="B13" s="2" t="s">
        <v>108</v>
      </c>
      <c r="C13" s="2" t="s">
        <v>218</v>
      </c>
      <c r="D13" s="2" t="s">
        <v>93</v>
      </c>
      <c r="E13" s="2" t="s">
        <v>82</v>
      </c>
      <c r="F13" s="2" t="s">
        <v>219</v>
      </c>
      <c r="G13" s="2"/>
      <c r="H13" s="2"/>
      <c r="I13" s="2" t="n">
        <v>2023</v>
      </c>
      <c r="J13" s="2"/>
      <c r="K13" s="2" t="s">
        <v>69</v>
      </c>
      <c r="L13" s="2"/>
      <c r="M13" s="2" t="s">
        <v>68</v>
      </c>
      <c r="N13" s="2" t="s">
        <v>367</v>
      </c>
      <c r="O13" s="2" t="s">
        <v>72</v>
      </c>
      <c r="P13" s="2" t="s">
        <v>74</v>
      </c>
      <c r="Q13" s="2" t="s">
        <v>199</v>
      </c>
    </row>
    <row r="14" customFormat="false" ht="15" hidden="false" customHeight="false" outlineLevel="0" collapsed="false">
      <c r="A14" s="2" t="s">
        <v>107</v>
      </c>
      <c r="B14" s="2" t="s">
        <v>108</v>
      </c>
      <c r="C14" s="2" t="s">
        <v>109</v>
      </c>
      <c r="D14" s="2" t="s">
        <v>63</v>
      </c>
      <c r="E14" s="2" t="s">
        <v>64</v>
      </c>
      <c r="F14" s="2" t="s">
        <v>110</v>
      </c>
      <c r="G14" s="2"/>
      <c r="H14" s="2"/>
      <c r="I14" s="2" t="n">
        <v>1982</v>
      </c>
      <c r="J14" s="2"/>
      <c r="K14" s="2" t="s">
        <v>69</v>
      </c>
      <c r="L14" s="2"/>
      <c r="M14" s="2" t="s">
        <v>111</v>
      </c>
      <c r="N14" s="2" t="s">
        <v>271</v>
      </c>
      <c r="O14" s="2" t="s">
        <v>72</v>
      </c>
      <c r="P14" s="2" t="s">
        <v>74</v>
      </c>
      <c r="Q14" s="2" t="s">
        <v>113</v>
      </c>
    </row>
    <row r="15" customFormat="false" ht="23.85" hidden="false" customHeight="false" outlineLevel="0" collapsed="false">
      <c r="A15" s="2" t="s">
        <v>124</v>
      </c>
      <c r="B15" s="2" t="s">
        <v>108</v>
      </c>
      <c r="C15" s="2" t="s">
        <v>125</v>
      </c>
      <c r="D15" s="2" t="s">
        <v>63</v>
      </c>
      <c r="E15" s="2" t="s">
        <v>64</v>
      </c>
      <c r="F15" s="2" t="s">
        <v>126</v>
      </c>
      <c r="G15" s="2"/>
      <c r="H15" s="2"/>
      <c r="I15" s="2" t="n">
        <v>1988</v>
      </c>
      <c r="J15" s="2"/>
      <c r="K15" s="2" t="s">
        <v>119</v>
      </c>
      <c r="L15" s="2"/>
      <c r="M15" s="2" t="s">
        <v>68</v>
      </c>
      <c r="N15" s="2" t="s">
        <v>351</v>
      </c>
      <c r="O15" s="2" t="s">
        <v>72</v>
      </c>
      <c r="P15" s="2" t="s">
        <v>74</v>
      </c>
      <c r="Q15" s="2" t="s">
        <v>128</v>
      </c>
    </row>
    <row r="16" customFormat="false" ht="35.05" hidden="false" customHeight="false" outlineLevel="0" collapsed="false">
      <c r="A16" s="2" t="s">
        <v>116</v>
      </c>
      <c r="B16" s="2" t="s">
        <v>108</v>
      </c>
      <c r="C16" s="2" t="s">
        <v>117</v>
      </c>
      <c r="D16" s="2" t="s">
        <v>63</v>
      </c>
      <c r="E16" s="2" t="s">
        <v>64</v>
      </c>
      <c r="F16" s="2" t="s">
        <v>118</v>
      </c>
      <c r="G16" s="2"/>
      <c r="H16" s="2"/>
      <c r="I16" s="2" t="n">
        <v>1988</v>
      </c>
      <c r="J16" s="2"/>
      <c r="K16" s="2" t="s">
        <v>119</v>
      </c>
      <c r="L16" s="2"/>
      <c r="M16" s="2" t="s">
        <v>111</v>
      </c>
      <c r="N16" s="2" t="s">
        <v>321</v>
      </c>
      <c r="O16" s="2" t="s">
        <v>121</v>
      </c>
      <c r="P16" s="2" t="s">
        <v>74</v>
      </c>
      <c r="Q16" s="2" t="s">
        <v>113</v>
      </c>
    </row>
    <row r="17" customFormat="false" ht="23.85" hidden="false" customHeight="false" outlineLevel="0" collapsed="false">
      <c r="A17" s="4" t="s">
        <v>59</v>
      </c>
      <c r="B17" s="4" t="s">
        <v>61</v>
      </c>
      <c r="C17" s="4" t="s">
        <v>62</v>
      </c>
      <c r="D17" s="4" t="s">
        <v>63</v>
      </c>
      <c r="E17" s="4" t="s">
        <v>64</v>
      </c>
      <c r="F17" s="4" t="s">
        <v>65</v>
      </c>
      <c r="G17" s="4" t="s">
        <v>66</v>
      </c>
      <c r="H17" s="4" t="s">
        <v>67</v>
      </c>
      <c r="I17" s="4" t="n">
        <v>1991</v>
      </c>
      <c r="J17" s="4"/>
      <c r="K17" s="4" t="s">
        <v>69</v>
      </c>
      <c r="L17" s="4" t="s">
        <v>71</v>
      </c>
      <c r="M17" s="4" t="s">
        <v>68</v>
      </c>
      <c r="N17" s="4" t="s">
        <v>287</v>
      </c>
      <c r="O17" s="4" t="s">
        <v>72</v>
      </c>
      <c r="P17" s="4" t="s">
        <v>74</v>
      </c>
      <c r="Q17" s="4" t="s">
        <v>75</v>
      </c>
    </row>
    <row r="18" customFormat="false" ht="35.05" hidden="false" customHeight="false" outlineLevel="0" collapsed="false">
      <c r="A18" s="2" t="s">
        <v>664</v>
      </c>
      <c r="B18" s="2" t="s">
        <v>650</v>
      </c>
      <c r="C18" s="2" t="s">
        <v>665</v>
      </c>
      <c r="D18" s="2" t="s">
        <v>63</v>
      </c>
      <c r="E18" s="2" t="s">
        <v>64</v>
      </c>
      <c r="F18" s="2" t="s">
        <v>666</v>
      </c>
      <c r="G18" s="2"/>
      <c r="H18" s="2"/>
      <c r="I18" s="2" t="n">
        <v>1992</v>
      </c>
      <c r="J18" s="2"/>
      <c r="K18" s="2" t="s">
        <v>69</v>
      </c>
      <c r="L18" s="2"/>
      <c r="M18" s="2" t="s">
        <v>176</v>
      </c>
      <c r="N18" s="2" t="s">
        <v>297</v>
      </c>
      <c r="O18" s="2" t="s">
        <v>668</v>
      </c>
      <c r="P18" s="2" t="s">
        <v>402</v>
      </c>
      <c r="Q18" s="2" t="s">
        <v>669</v>
      </c>
    </row>
    <row r="19" customFormat="false" ht="23.85" hidden="false" customHeight="false" outlineLevel="0" collapsed="false">
      <c r="A19" s="2" t="s">
        <v>131</v>
      </c>
      <c r="B19" s="2" t="s">
        <v>108</v>
      </c>
      <c r="C19" s="2" t="s">
        <v>132</v>
      </c>
      <c r="D19" s="2" t="s">
        <v>63</v>
      </c>
      <c r="E19" s="2" t="s">
        <v>64</v>
      </c>
      <c r="F19" s="2" t="s">
        <v>133</v>
      </c>
      <c r="G19" s="2"/>
      <c r="H19" s="2"/>
      <c r="I19" s="2" t="n">
        <v>1993</v>
      </c>
      <c r="J19" s="2"/>
      <c r="K19" s="2" t="s">
        <v>69</v>
      </c>
      <c r="L19" s="2"/>
      <c r="M19" s="2" t="s">
        <v>111</v>
      </c>
      <c r="N19" s="2" t="s">
        <v>331</v>
      </c>
      <c r="O19" s="2" t="s">
        <v>72</v>
      </c>
      <c r="P19" s="2" t="s">
        <v>74</v>
      </c>
      <c r="Q19" s="2" t="s">
        <v>135</v>
      </c>
    </row>
    <row r="20" customFormat="false" ht="23.85" hidden="false" customHeight="false" outlineLevel="0" collapsed="false">
      <c r="A20" s="2" t="s">
        <v>672</v>
      </c>
      <c r="B20" s="2" t="s">
        <v>650</v>
      </c>
      <c r="C20" s="2" t="s">
        <v>203</v>
      </c>
      <c r="D20" s="2" t="s">
        <v>63</v>
      </c>
      <c r="E20" s="2" t="s">
        <v>64</v>
      </c>
      <c r="F20" s="2" t="s">
        <v>673</v>
      </c>
      <c r="G20" s="2"/>
      <c r="H20" s="2"/>
      <c r="I20" s="2" t="n">
        <v>1995</v>
      </c>
      <c r="J20" s="2" t="n">
        <v>2022</v>
      </c>
      <c r="K20" s="2" t="s">
        <v>69</v>
      </c>
      <c r="L20" s="2"/>
      <c r="M20" s="2" t="s">
        <v>176</v>
      </c>
      <c r="N20" s="2" t="s">
        <v>398</v>
      </c>
      <c r="O20" s="2" t="s">
        <v>675</v>
      </c>
      <c r="P20" s="2" t="s">
        <v>74</v>
      </c>
      <c r="Q20" s="2" t="s">
        <v>676</v>
      </c>
    </row>
    <row r="21" customFormat="false" ht="23.85" hidden="false" customHeight="false" outlineLevel="0" collapsed="false">
      <c r="A21" s="2" t="s">
        <v>153</v>
      </c>
      <c r="B21" s="2" t="s">
        <v>108</v>
      </c>
      <c r="C21" s="2" t="s">
        <v>154</v>
      </c>
      <c r="D21" s="2" t="s">
        <v>63</v>
      </c>
      <c r="E21" s="2" t="s">
        <v>64</v>
      </c>
      <c r="F21" s="2" t="s">
        <v>155</v>
      </c>
      <c r="G21" s="2"/>
      <c r="H21" s="2"/>
      <c r="I21" s="2" t="n">
        <v>2007</v>
      </c>
      <c r="J21" s="2"/>
      <c r="K21" s="2" t="s">
        <v>69</v>
      </c>
      <c r="L21" s="2"/>
      <c r="M21" s="2" t="s">
        <v>111</v>
      </c>
      <c r="N21" s="2" t="s">
        <v>406</v>
      </c>
      <c r="O21" s="2" t="s">
        <v>156</v>
      </c>
      <c r="P21" s="2" t="s">
        <v>74</v>
      </c>
      <c r="Q21" s="2" t="s">
        <v>113</v>
      </c>
    </row>
    <row r="22" customFormat="false" ht="35.05" hidden="false" customHeight="false" outlineLevel="0" collapsed="false">
      <c r="A22" s="2" t="s">
        <v>679</v>
      </c>
      <c r="B22" s="2" t="s">
        <v>650</v>
      </c>
      <c r="C22" s="2" t="s">
        <v>224</v>
      </c>
      <c r="D22" s="2" t="s">
        <v>63</v>
      </c>
      <c r="E22" s="2" t="s">
        <v>64</v>
      </c>
      <c r="F22" s="2" t="s">
        <v>680</v>
      </c>
      <c r="G22" s="2"/>
      <c r="H22" s="2"/>
      <c r="I22" s="2" t="n">
        <v>2009</v>
      </c>
      <c r="J22" s="2" t="n">
        <v>2024</v>
      </c>
      <c r="K22" s="2" t="s">
        <v>69</v>
      </c>
      <c r="L22" s="2"/>
      <c r="M22" s="2" t="s">
        <v>176</v>
      </c>
      <c r="N22" s="2" t="s">
        <v>293</v>
      </c>
      <c r="O22" s="2" t="s">
        <v>682</v>
      </c>
      <c r="P22" s="2" t="s">
        <v>74</v>
      </c>
      <c r="Q22" s="2" t="s">
        <v>683</v>
      </c>
    </row>
    <row r="23" customFormat="false" ht="23.85" hidden="false" customHeight="false" outlineLevel="0" collapsed="false">
      <c r="A23" s="2" t="s">
        <v>166</v>
      </c>
      <c r="B23" s="2" t="s">
        <v>108</v>
      </c>
      <c r="C23" s="2" t="s">
        <v>167</v>
      </c>
      <c r="D23" s="2" t="s">
        <v>63</v>
      </c>
      <c r="E23" s="2" t="s">
        <v>168</v>
      </c>
      <c r="F23" s="2" t="s">
        <v>169</v>
      </c>
      <c r="G23" s="2"/>
      <c r="H23" s="2"/>
      <c r="I23" s="2" t="n">
        <v>2010</v>
      </c>
      <c r="J23" s="2"/>
      <c r="K23" s="2" t="s">
        <v>69</v>
      </c>
      <c r="L23" s="2"/>
      <c r="M23" s="2" t="s">
        <v>111</v>
      </c>
      <c r="N23" s="2" t="s">
        <v>393</v>
      </c>
      <c r="O23" s="2" t="s">
        <v>72</v>
      </c>
      <c r="P23" s="2" t="s">
        <v>74</v>
      </c>
      <c r="Q23" s="2" t="s">
        <v>113</v>
      </c>
    </row>
    <row r="24" customFormat="false" ht="23.85" hidden="false" customHeight="false" outlineLevel="0" collapsed="false">
      <c r="A24" s="2" t="s">
        <v>159</v>
      </c>
      <c r="B24" s="2" t="s">
        <v>108</v>
      </c>
      <c r="C24" s="2" t="s">
        <v>160</v>
      </c>
      <c r="D24" s="2" t="s">
        <v>63</v>
      </c>
      <c r="E24" s="2" t="s">
        <v>64</v>
      </c>
      <c r="F24" s="2" t="s">
        <v>161</v>
      </c>
      <c r="G24" s="2"/>
      <c r="H24" s="2"/>
      <c r="I24" s="2" t="n">
        <v>2010</v>
      </c>
      <c r="J24" s="2"/>
      <c r="K24" s="2" t="s">
        <v>69</v>
      </c>
      <c r="L24" s="2"/>
      <c r="M24" s="2" t="s">
        <v>111</v>
      </c>
      <c r="N24" s="2" t="s">
        <v>356</v>
      </c>
      <c r="O24" s="2" t="s">
        <v>72</v>
      </c>
      <c r="P24" s="2" t="s">
        <v>74</v>
      </c>
      <c r="Q24" s="2" t="s">
        <v>163</v>
      </c>
    </row>
    <row r="25" customFormat="false" ht="23.85" hidden="false" customHeight="false" outlineLevel="0" collapsed="false">
      <c r="A25" s="2" t="s">
        <v>182</v>
      </c>
      <c r="B25" s="2" t="s">
        <v>108</v>
      </c>
      <c r="C25" s="2" t="s">
        <v>183</v>
      </c>
      <c r="D25" s="2" t="s">
        <v>63</v>
      </c>
      <c r="E25" s="2" t="s">
        <v>64</v>
      </c>
      <c r="F25" s="2" t="s">
        <v>184</v>
      </c>
      <c r="G25" s="2"/>
      <c r="H25" s="2"/>
      <c r="I25" s="2" t="n">
        <v>2015</v>
      </c>
      <c r="J25" s="2"/>
      <c r="K25" s="2" t="s">
        <v>69</v>
      </c>
      <c r="L25" s="2"/>
      <c r="M25" s="2" t="s">
        <v>111</v>
      </c>
      <c r="N25" s="2" t="s">
        <v>372</v>
      </c>
      <c r="O25" s="2" t="s">
        <v>186</v>
      </c>
      <c r="P25" s="2" t="s">
        <v>74</v>
      </c>
      <c r="Q25" s="2" t="s">
        <v>187</v>
      </c>
    </row>
    <row r="26" customFormat="false" ht="23.85" hidden="false" customHeight="false" outlineLevel="0" collapsed="false">
      <c r="A26" s="2" t="s">
        <v>190</v>
      </c>
      <c r="B26" s="2" t="s">
        <v>108</v>
      </c>
      <c r="C26" s="2" t="s">
        <v>191</v>
      </c>
      <c r="D26" s="2" t="s">
        <v>63</v>
      </c>
      <c r="E26" s="2" t="s">
        <v>64</v>
      </c>
      <c r="F26" s="2" t="s">
        <v>192</v>
      </c>
      <c r="G26" s="2"/>
      <c r="H26" s="2"/>
      <c r="I26" s="2" t="n">
        <v>2016</v>
      </c>
      <c r="J26" s="2"/>
      <c r="K26" s="2" t="s">
        <v>69</v>
      </c>
      <c r="L26" s="2"/>
      <c r="M26" s="2" t="s">
        <v>111</v>
      </c>
      <c r="N26" s="2" t="s">
        <v>361</v>
      </c>
      <c r="O26" s="2" t="s">
        <v>72</v>
      </c>
      <c r="P26" s="2" t="s">
        <v>74</v>
      </c>
      <c r="Q26" s="2" t="s">
        <v>113</v>
      </c>
    </row>
    <row r="27" customFormat="false" ht="23.85" hidden="false" customHeight="false" outlineLevel="0" collapsed="false">
      <c r="A27" s="2" t="s">
        <v>237</v>
      </c>
      <c r="B27" s="2" t="s">
        <v>231</v>
      </c>
      <c r="C27" s="2" t="s">
        <v>238</v>
      </c>
      <c r="D27" s="2" t="s">
        <v>63</v>
      </c>
      <c r="E27" s="2" t="s">
        <v>168</v>
      </c>
      <c r="F27" s="2" t="s">
        <v>239</v>
      </c>
      <c r="G27" s="2"/>
      <c r="H27" s="2"/>
      <c r="I27" s="2" t="n">
        <v>2017</v>
      </c>
      <c r="J27" s="2"/>
      <c r="K27" s="2" t="s">
        <v>69</v>
      </c>
      <c r="L27" s="2"/>
      <c r="M27" s="2" t="s">
        <v>111</v>
      </c>
      <c r="N27" s="2" t="s">
        <v>393</v>
      </c>
      <c r="O27" s="2" t="s">
        <v>72</v>
      </c>
      <c r="P27" s="2" t="s">
        <v>74</v>
      </c>
      <c r="Q27" s="2" t="s">
        <v>113</v>
      </c>
    </row>
    <row r="28" customFormat="false" ht="23.85" hidden="false" customHeight="false" outlineLevel="0" collapsed="false">
      <c r="A28" s="2" t="s">
        <v>195</v>
      </c>
      <c r="B28" s="2" t="s">
        <v>108</v>
      </c>
      <c r="C28" s="2" t="s">
        <v>196</v>
      </c>
      <c r="D28" s="2" t="s">
        <v>63</v>
      </c>
      <c r="E28" s="2" t="s">
        <v>64</v>
      </c>
      <c r="F28" s="2" t="s">
        <v>197</v>
      </c>
      <c r="G28" s="2"/>
      <c r="H28" s="2"/>
      <c r="I28" s="2" t="n">
        <v>2018</v>
      </c>
      <c r="J28" s="2"/>
      <c r="K28" s="2" t="s">
        <v>69</v>
      </c>
      <c r="L28" s="2"/>
      <c r="M28" s="2" t="s">
        <v>68</v>
      </c>
      <c r="N28" s="2" t="s">
        <v>316</v>
      </c>
      <c r="O28" s="2" t="s">
        <v>72</v>
      </c>
      <c r="P28" s="2" t="s">
        <v>74</v>
      </c>
      <c r="Q28" s="2" t="s">
        <v>199</v>
      </c>
    </row>
    <row r="29" customFormat="false" ht="15" hidden="false" customHeight="false" outlineLevel="0" collapsed="false">
      <c r="A29" s="2" t="s">
        <v>210</v>
      </c>
      <c r="B29" s="2" t="s">
        <v>108</v>
      </c>
      <c r="C29" s="2" t="s">
        <v>211</v>
      </c>
      <c r="D29" s="2" t="s">
        <v>63</v>
      </c>
      <c r="E29" s="2" t="s">
        <v>64</v>
      </c>
      <c r="F29" s="2" t="s">
        <v>212</v>
      </c>
      <c r="G29" s="2"/>
      <c r="H29" s="2"/>
      <c r="I29" s="2" t="n">
        <v>2023</v>
      </c>
      <c r="J29" s="2"/>
      <c r="K29" s="2" t="s">
        <v>69</v>
      </c>
      <c r="L29" s="2"/>
      <c r="M29" s="2" t="s">
        <v>68</v>
      </c>
      <c r="N29" s="2" t="s">
        <v>297</v>
      </c>
      <c r="O29" s="2" t="s">
        <v>72</v>
      </c>
      <c r="P29" s="2" t="s">
        <v>74</v>
      </c>
      <c r="Q29" s="2" t="s">
        <v>214</v>
      </c>
    </row>
    <row r="30" customFormat="false" ht="23.85" hidden="false" customHeight="false" outlineLevel="0" collapsed="false">
      <c r="A30" s="2" t="s">
        <v>202</v>
      </c>
      <c r="B30" s="2" t="s">
        <v>108</v>
      </c>
      <c r="C30" s="2" t="s">
        <v>203</v>
      </c>
      <c r="D30" s="2" t="s">
        <v>63</v>
      </c>
      <c r="E30" s="2" t="s">
        <v>64</v>
      </c>
      <c r="F30" s="2" t="s">
        <v>204</v>
      </c>
      <c r="G30" s="2"/>
      <c r="H30" s="2"/>
      <c r="I30" s="2" t="n">
        <v>2023</v>
      </c>
      <c r="J30" s="2"/>
      <c r="K30" s="2" t="s">
        <v>69</v>
      </c>
      <c r="L30" s="2"/>
      <c r="M30" s="2" t="s">
        <v>68</v>
      </c>
      <c r="N30" s="2" t="s">
        <v>398</v>
      </c>
      <c r="O30" s="2" t="s">
        <v>206</v>
      </c>
      <c r="P30" s="2" t="s">
        <v>74</v>
      </c>
      <c r="Q30" s="2" t="s">
        <v>207</v>
      </c>
    </row>
    <row r="31" customFormat="false" ht="23.85" hidden="false" customHeight="false" outlineLevel="0" collapsed="false">
      <c r="A31" s="2" t="s">
        <v>250</v>
      </c>
      <c r="B31" s="2" t="s">
        <v>231</v>
      </c>
      <c r="C31" s="2" t="s">
        <v>251</v>
      </c>
      <c r="D31" s="2" t="s">
        <v>63</v>
      </c>
      <c r="E31" s="2" t="s">
        <v>64</v>
      </c>
      <c r="F31" s="2" t="s">
        <v>252</v>
      </c>
      <c r="G31" s="2"/>
      <c r="H31" s="2"/>
      <c r="I31" s="2" t="n">
        <v>2023</v>
      </c>
      <c r="J31" s="2"/>
      <c r="K31" s="2" t="s">
        <v>69</v>
      </c>
      <c r="L31" s="2"/>
      <c r="M31" s="2" t="s">
        <v>111</v>
      </c>
      <c r="N31" s="2" t="s">
        <v>361</v>
      </c>
      <c r="O31" s="2" t="s">
        <v>72</v>
      </c>
      <c r="P31" s="2" t="s">
        <v>74</v>
      </c>
      <c r="Q31" s="2" t="s">
        <v>113</v>
      </c>
    </row>
    <row r="32" customFormat="false" ht="23.85" hidden="false" customHeight="false" outlineLevel="0" collapsed="false">
      <c r="A32" s="2" t="s">
        <v>223</v>
      </c>
      <c r="B32" s="2" t="s">
        <v>108</v>
      </c>
      <c r="C32" s="2" t="s">
        <v>224</v>
      </c>
      <c r="D32" s="2" t="s">
        <v>63</v>
      </c>
      <c r="E32" s="2" t="s">
        <v>64</v>
      </c>
      <c r="F32" s="2" t="s">
        <v>225</v>
      </c>
      <c r="G32" s="2"/>
      <c r="H32" s="2"/>
      <c r="I32" s="2" t="n">
        <v>2024</v>
      </c>
      <c r="J32" s="2"/>
      <c r="K32" s="2" t="s">
        <v>69</v>
      </c>
      <c r="L32" s="2"/>
      <c r="M32" s="2" t="s">
        <v>68</v>
      </c>
      <c r="N32" s="2" t="s">
        <v>293</v>
      </c>
      <c r="O32" s="2" t="s">
        <v>206</v>
      </c>
      <c r="P32" s="2" t="s">
        <v>74</v>
      </c>
      <c r="Q32" s="2" t="s">
        <v>227</v>
      </c>
    </row>
    <row r="33" customFormat="false" ht="23.85" hidden="false" customHeight="false" outlineLevel="0" collapsed="false">
      <c r="A33" s="2" t="s">
        <v>693</v>
      </c>
      <c r="B33" s="2" t="s">
        <v>650</v>
      </c>
      <c r="C33" s="2" t="s">
        <v>694</v>
      </c>
      <c r="D33" s="2" t="s">
        <v>435</v>
      </c>
      <c r="E33" s="2" t="s">
        <v>82</v>
      </c>
      <c r="F33" s="2"/>
      <c r="G33" s="2"/>
      <c r="H33" s="2"/>
      <c r="I33" s="2" t="n">
        <v>2011</v>
      </c>
      <c r="J33" s="2" t="n">
        <v>2022</v>
      </c>
      <c r="K33" s="2" t="s">
        <v>399</v>
      </c>
      <c r="L33" s="2"/>
      <c r="M33" s="2" t="s">
        <v>176</v>
      </c>
      <c r="N33" s="2"/>
      <c r="O33" s="2" t="s">
        <v>696</v>
      </c>
      <c r="P33" s="2" t="s">
        <v>446</v>
      </c>
      <c r="Q33" s="2" t="s">
        <v>697</v>
      </c>
    </row>
    <row r="34" customFormat="false" ht="23.85" hidden="false" customHeight="false" outlineLevel="0" collapsed="false">
      <c r="A34" s="2" t="s">
        <v>720</v>
      </c>
      <c r="B34" s="2" t="s">
        <v>435</v>
      </c>
      <c r="C34" s="2" t="s">
        <v>721</v>
      </c>
      <c r="D34" s="2" t="s">
        <v>435</v>
      </c>
      <c r="E34" s="2" t="s">
        <v>722</v>
      </c>
      <c r="F34" s="2"/>
      <c r="G34" s="2"/>
      <c r="H34" s="2"/>
      <c r="I34" s="2" t="n">
        <v>2014</v>
      </c>
      <c r="J34" s="2"/>
      <c r="K34" s="2" t="s">
        <v>69</v>
      </c>
      <c r="L34" s="2"/>
      <c r="M34" s="2" t="s">
        <v>111</v>
      </c>
      <c r="N34" s="2"/>
      <c r="O34" s="2" t="s">
        <v>724</v>
      </c>
      <c r="P34" s="2" t="s">
        <v>74</v>
      </c>
      <c r="Q34" s="2" t="s">
        <v>725</v>
      </c>
    </row>
    <row r="35" customFormat="false" ht="15" hidden="false" customHeight="false" outlineLevel="0" collapsed="false">
      <c r="A35" s="2" t="s">
        <v>735</v>
      </c>
      <c r="B35" s="2" t="s">
        <v>435</v>
      </c>
      <c r="C35" s="2" t="s">
        <v>736</v>
      </c>
      <c r="D35" s="2" t="s">
        <v>435</v>
      </c>
      <c r="E35" s="2" t="s">
        <v>736</v>
      </c>
      <c r="F35" s="2"/>
      <c r="G35" s="2"/>
      <c r="H35" s="2"/>
      <c r="I35" s="2" t="n">
        <v>2018</v>
      </c>
      <c r="J35" s="2"/>
      <c r="K35" s="2" t="s">
        <v>69</v>
      </c>
      <c r="L35" s="2"/>
      <c r="M35" s="2" t="s">
        <v>111</v>
      </c>
      <c r="N35" s="2"/>
      <c r="O35" s="2" t="s">
        <v>738</v>
      </c>
      <c r="P35" s="2" t="s">
        <v>74</v>
      </c>
      <c r="Q35" s="2" t="s">
        <v>739</v>
      </c>
    </row>
    <row r="36" customFormat="false" ht="23.85" hidden="false" customHeight="false" outlineLevel="0" collapsed="false">
      <c r="A36" s="2" t="s">
        <v>742</v>
      </c>
      <c r="B36" s="2" t="s">
        <v>435</v>
      </c>
      <c r="C36" s="2" t="s">
        <v>743</v>
      </c>
      <c r="D36" s="2" t="s">
        <v>435</v>
      </c>
      <c r="E36" s="2" t="s">
        <v>722</v>
      </c>
      <c r="F36" s="2"/>
      <c r="G36" s="2"/>
      <c r="H36" s="2"/>
      <c r="I36" s="2" t="n">
        <v>2019</v>
      </c>
      <c r="J36" s="2"/>
      <c r="K36" s="2" t="s">
        <v>69</v>
      </c>
      <c r="L36" s="2"/>
      <c r="M36" s="2" t="s">
        <v>111</v>
      </c>
      <c r="N36" s="2"/>
      <c r="O36" s="2" t="s">
        <v>745</v>
      </c>
      <c r="P36" s="2" t="s">
        <v>74</v>
      </c>
      <c r="Q36" s="2" t="s">
        <v>746</v>
      </c>
    </row>
    <row r="37" customFormat="false" ht="23.85" hidden="false" customHeight="false" outlineLevel="0" collapsed="false">
      <c r="A37" s="2" t="s">
        <v>749</v>
      </c>
      <c r="B37" s="2" t="s">
        <v>435</v>
      </c>
      <c r="C37" s="2" t="s">
        <v>694</v>
      </c>
      <c r="D37" s="2" t="s">
        <v>435</v>
      </c>
      <c r="E37" s="2" t="s">
        <v>82</v>
      </c>
      <c r="F37" s="2"/>
      <c r="G37" s="2"/>
      <c r="H37" s="2"/>
      <c r="I37" s="2" t="n">
        <v>2022</v>
      </c>
      <c r="J37" s="2"/>
      <c r="K37" s="2" t="s">
        <v>69</v>
      </c>
      <c r="L37" s="2"/>
      <c r="M37" s="2" t="s">
        <v>68</v>
      </c>
      <c r="N37" s="2"/>
      <c r="O37" s="2" t="s">
        <v>751</v>
      </c>
      <c r="P37" s="2" t="s">
        <v>74</v>
      </c>
      <c r="Q37" s="2" t="s">
        <v>752</v>
      </c>
    </row>
    <row r="38" customFormat="false" ht="23.85" hidden="false" customHeight="false" outlineLevel="0" collapsed="false">
      <c r="A38" s="2" t="s">
        <v>755</v>
      </c>
      <c r="B38" s="2" t="s">
        <v>435</v>
      </c>
      <c r="C38" s="2" t="s">
        <v>756</v>
      </c>
      <c r="D38" s="2" t="s">
        <v>435</v>
      </c>
      <c r="E38" s="2" t="s">
        <v>722</v>
      </c>
      <c r="F38" s="2"/>
      <c r="G38" s="2"/>
      <c r="H38" s="2"/>
      <c r="I38" s="2" t="n">
        <v>2023</v>
      </c>
      <c r="J38" s="2"/>
      <c r="K38" s="2" t="s">
        <v>69</v>
      </c>
      <c r="L38" s="2"/>
      <c r="M38" s="2" t="s">
        <v>68</v>
      </c>
      <c r="N38" s="2"/>
      <c r="O38" s="2" t="s">
        <v>758</v>
      </c>
      <c r="P38" s="2" t="s">
        <v>74</v>
      </c>
      <c r="Q38" s="2" t="s">
        <v>759</v>
      </c>
    </row>
    <row r="39" customFormat="false" ht="23.85" hidden="false" customHeight="false" outlineLevel="0" collapsed="false">
      <c r="A39" s="2" t="s">
        <v>773</v>
      </c>
      <c r="B39" s="2" t="s">
        <v>435</v>
      </c>
      <c r="C39" s="2" t="s">
        <v>774</v>
      </c>
      <c r="D39" s="2" t="s">
        <v>435</v>
      </c>
      <c r="E39" s="2" t="s">
        <v>722</v>
      </c>
      <c r="F39" s="2"/>
      <c r="G39" s="2"/>
      <c r="H39" s="2"/>
      <c r="I39" s="2" t="n">
        <v>2025</v>
      </c>
      <c r="J39" s="2"/>
      <c r="K39" s="2" t="s">
        <v>69</v>
      </c>
      <c r="L39" s="2"/>
      <c r="M39" s="2" t="s">
        <v>111</v>
      </c>
      <c r="N39" s="2"/>
      <c r="O39" s="2" t="s">
        <v>776</v>
      </c>
      <c r="P39" s="2" t="s">
        <v>402</v>
      </c>
      <c r="Q39" s="2" t="s">
        <v>777</v>
      </c>
    </row>
    <row r="40" customFormat="false" ht="23.85" hidden="false" customHeight="false" outlineLevel="0" collapsed="false">
      <c r="A40" s="2" t="s">
        <v>649</v>
      </c>
      <c r="B40" s="2" t="s">
        <v>650</v>
      </c>
      <c r="C40" s="2" t="s">
        <v>651</v>
      </c>
      <c r="D40" s="2" t="s">
        <v>512</v>
      </c>
      <c r="E40" s="2"/>
      <c r="F40" s="2"/>
      <c r="G40" s="2"/>
      <c r="H40" s="2"/>
      <c r="I40" s="2" t="n">
        <v>1983</v>
      </c>
      <c r="J40" s="2" t="n">
        <v>1993</v>
      </c>
      <c r="K40" s="2" t="s">
        <v>69</v>
      </c>
      <c r="L40" s="2"/>
      <c r="M40" s="2" t="s">
        <v>176</v>
      </c>
      <c r="N40" s="2"/>
      <c r="O40" s="2" t="s">
        <v>653</v>
      </c>
      <c r="P40" s="2" t="s">
        <v>446</v>
      </c>
      <c r="Q40" s="2" t="s">
        <v>654</v>
      </c>
    </row>
    <row r="41" customFormat="false" ht="15" hidden="false" customHeight="false" outlineLevel="0" collapsed="false">
      <c r="A41" s="2" t="s">
        <v>146</v>
      </c>
      <c r="B41" s="2" t="s">
        <v>108</v>
      </c>
      <c r="C41" s="2" t="s">
        <v>147</v>
      </c>
      <c r="D41" s="2" t="s">
        <v>81</v>
      </c>
      <c r="E41" s="2" t="s">
        <v>64</v>
      </c>
      <c r="F41" s="2" t="s">
        <v>148</v>
      </c>
      <c r="G41" s="2"/>
      <c r="H41" s="2"/>
      <c r="I41" s="2" t="n">
        <v>1994</v>
      </c>
      <c r="J41" s="2"/>
      <c r="K41" s="2" t="s">
        <v>69</v>
      </c>
      <c r="L41" s="2"/>
      <c r="M41" s="2" t="s">
        <v>68</v>
      </c>
      <c r="N41" s="2" t="s">
        <v>336</v>
      </c>
      <c r="O41" s="2" t="s">
        <v>72</v>
      </c>
      <c r="P41" s="2" t="s">
        <v>74</v>
      </c>
      <c r="Q41" s="2" t="s">
        <v>150</v>
      </c>
    </row>
    <row r="42" customFormat="false" ht="35.05" hidden="false" customHeight="false" outlineLevel="0" collapsed="false">
      <c r="A42" s="4" t="s">
        <v>79</v>
      </c>
      <c r="B42" s="4" t="s">
        <v>61</v>
      </c>
      <c r="C42" s="4" t="s">
        <v>80</v>
      </c>
      <c r="D42" s="4" t="s">
        <v>81</v>
      </c>
      <c r="E42" s="4" t="s">
        <v>82</v>
      </c>
      <c r="F42" s="4" t="s">
        <v>83</v>
      </c>
      <c r="G42" s="4" t="s">
        <v>84</v>
      </c>
      <c r="H42" s="4" t="s">
        <v>85</v>
      </c>
      <c r="I42" s="4" t="n">
        <v>2005</v>
      </c>
      <c r="J42" s="4"/>
      <c r="K42" s="4" t="s">
        <v>69</v>
      </c>
      <c r="L42" s="4" t="s">
        <v>71</v>
      </c>
      <c r="M42" s="4" t="s">
        <v>68</v>
      </c>
      <c r="N42" s="4" t="s">
        <v>345</v>
      </c>
      <c r="O42" s="4" t="s">
        <v>87</v>
      </c>
      <c r="P42" s="4" t="s">
        <v>74</v>
      </c>
      <c r="Q42" s="4" t="s">
        <v>88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6"/>
    <col collapsed="false" customWidth="true" hidden="false" outlineLevel="0" max="3" min="3" style="0" width="16"/>
    <col collapsed="false" customWidth="true" hidden="false" outlineLevel="0" max="4" min="4" style="0" width="36"/>
    <col collapsed="false" customWidth="true" hidden="false" outlineLevel="0" max="5" min="5" style="0" width="90"/>
  </cols>
  <sheetData>
    <row r="1" customFormat="false" ht="15" hidden="false" customHeight="false" outlineLevel="0" collapsed="false">
      <c r="A1" s="3" t="s">
        <v>814</v>
      </c>
      <c r="B1" s="3" t="s">
        <v>971</v>
      </c>
      <c r="C1" s="3" t="s">
        <v>811</v>
      </c>
      <c r="D1" s="3" t="s">
        <v>972</v>
      </c>
      <c r="E1" s="3" t="s">
        <v>57</v>
      </c>
    </row>
    <row r="2" customFormat="false" ht="23.85" hidden="false" customHeight="false" outlineLevel="0" collapsed="false">
      <c r="A2" s="2" t="s">
        <v>891</v>
      </c>
      <c r="B2" s="2" t="s">
        <v>649</v>
      </c>
      <c r="C2" s="2" t="s">
        <v>890</v>
      </c>
      <c r="D2" s="2" t="s">
        <v>131</v>
      </c>
      <c r="E2" s="2" t="s">
        <v>892</v>
      </c>
    </row>
    <row r="3" customFormat="false" ht="15" hidden="false" customHeight="false" outlineLevel="0" collapsed="false">
      <c r="A3" s="2" t="s">
        <v>883</v>
      </c>
      <c r="B3" s="2" t="s">
        <v>728</v>
      </c>
      <c r="C3" s="2" t="s">
        <v>882</v>
      </c>
      <c r="D3" s="2" t="s">
        <v>707</v>
      </c>
      <c r="E3" s="2" t="s">
        <v>884</v>
      </c>
    </row>
    <row r="4" customFormat="false" ht="23.85" hidden="false" customHeight="false" outlineLevel="0" collapsed="false">
      <c r="A4" s="2" t="s">
        <v>841</v>
      </c>
      <c r="B4" s="2" t="s">
        <v>91</v>
      </c>
      <c r="C4" s="2" t="s">
        <v>897</v>
      </c>
      <c r="D4" s="2" t="s">
        <v>230</v>
      </c>
      <c r="E4" s="2" t="s">
        <v>898</v>
      </c>
    </row>
    <row r="5" customFormat="false" ht="15" hidden="false" customHeight="false" outlineLevel="0" collapsed="false">
      <c r="A5" s="2" t="s">
        <v>903</v>
      </c>
      <c r="B5" s="2" t="s">
        <v>159</v>
      </c>
      <c r="C5" s="2" t="s">
        <v>893</v>
      </c>
      <c r="D5" s="2" t="s">
        <v>735</v>
      </c>
      <c r="E5" s="2" t="s">
        <v>904</v>
      </c>
    </row>
    <row r="6" customFormat="false" ht="15" hidden="false" customHeight="false" outlineLevel="0" collapsed="false">
      <c r="A6" s="2" t="s">
        <v>903</v>
      </c>
      <c r="B6" s="2" t="s">
        <v>720</v>
      </c>
      <c r="C6" s="2" t="s">
        <v>893</v>
      </c>
      <c r="D6" s="2" t="s">
        <v>264</v>
      </c>
      <c r="E6" s="2" t="s">
        <v>905</v>
      </c>
    </row>
    <row r="7" customFormat="false" ht="23.85" hidden="false" customHeight="false" outlineLevel="0" collapsed="false">
      <c r="A7" s="2" t="s">
        <v>901</v>
      </c>
      <c r="B7" s="2" t="s">
        <v>173</v>
      </c>
      <c r="C7" s="2" t="s">
        <v>893</v>
      </c>
      <c r="D7" s="2" t="s">
        <v>742</v>
      </c>
      <c r="E7" s="2" t="s">
        <v>902</v>
      </c>
    </row>
    <row r="8" customFormat="false" ht="23.85" hidden="false" customHeight="false" outlineLevel="0" collapsed="false">
      <c r="A8" s="2" t="s">
        <v>880</v>
      </c>
      <c r="B8" s="2" t="s">
        <v>707</v>
      </c>
      <c r="C8" s="2" t="s">
        <v>879</v>
      </c>
      <c r="D8" s="2" t="s">
        <v>100</v>
      </c>
      <c r="E8" s="2" t="s">
        <v>881</v>
      </c>
    </row>
    <row r="9" customFormat="false" ht="15" hidden="false" customHeight="false" outlineLevel="0" collapsed="false">
      <c r="A9" s="2" t="s">
        <v>880</v>
      </c>
      <c r="B9" s="2" t="s">
        <v>728</v>
      </c>
      <c r="C9" s="2" t="s">
        <v>882</v>
      </c>
      <c r="D9" s="2" t="s">
        <v>100</v>
      </c>
      <c r="E9" s="2" t="s">
        <v>885</v>
      </c>
    </row>
    <row r="10" customFormat="false" ht="15" hidden="false" customHeight="false" outlineLevel="0" collapsed="false">
      <c r="A10" s="2" t="s">
        <v>888</v>
      </c>
      <c r="B10" s="2" t="s">
        <v>672</v>
      </c>
      <c r="C10" s="2" t="s">
        <v>879</v>
      </c>
      <c r="D10" s="2" t="s">
        <v>202</v>
      </c>
      <c r="E10" s="2" t="s">
        <v>889</v>
      </c>
    </row>
    <row r="11" customFormat="false" ht="15" hidden="false" customHeight="false" outlineLevel="0" collapsed="false">
      <c r="A11" s="2" t="s">
        <v>894</v>
      </c>
      <c r="B11" s="2" t="s">
        <v>91</v>
      </c>
      <c r="C11" s="2" t="s">
        <v>893</v>
      </c>
      <c r="D11" s="2" t="s">
        <v>749</v>
      </c>
      <c r="E11" s="2" t="s">
        <v>895</v>
      </c>
    </row>
    <row r="12" customFormat="false" ht="15" hidden="false" customHeight="false" outlineLevel="0" collapsed="false">
      <c r="A12" s="2" t="s">
        <v>894</v>
      </c>
      <c r="B12" s="2" t="s">
        <v>693</v>
      </c>
      <c r="C12" s="2" t="s">
        <v>879</v>
      </c>
      <c r="D12" s="2" t="s">
        <v>749</v>
      </c>
      <c r="E12" s="2" t="s">
        <v>896</v>
      </c>
    </row>
    <row r="13" customFormat="false" ht="23.85" hidden="false" customHeight="false" outlineLevel="0" collapsed="false">
      <c r="A13" s="2" t="s">
        <v>906</v>
      </c>
      <c r="B13" s="2" t="s">
        <v>755</v>
      </c>
      <c r="C13" s="2" t="s">
        <v>897</v>
      </c>
      <c r="D13" s="2" t="s">
        <v>202</v>
      </c>
      <c r="E13" s="2" t="s">
        <v>907</v>
      </c>
    </row>
    <row r="14" customFormat="false" ht="23.85" hidden="false" customHeight="false" outlineLevel="0" collapsed="false">
      <c r="A14" s="2" t="s">
        <v>906</v>
      </c>
      <c r="B14" s="2" t="s">
        <v>762</v>
      </c>
      <c r="C14" s="2" t="s">
        <v>882</v>
      </c>
      <c r="D14" s="2" t="s">
        <v>210</v>
      </c>
      <c r="E14" s="2" t="s">
        <v>908</v>
      </c>
    </row>
    <row r="15" customFormat="false" ht="23.85" hidden="false" customHeight="false" outlineLevel="0" collapsed="false">
      <c r="A15" s="2" t="s">
        <v>886</v>
      </c>
      <c r="B15" s="2" t="s">
        <v>679</v>
      </c>
      <c r="C15" s="2" t="s">
        <v>879</v>
      </c>
      <c r="D15" s="2" t="s">
        <v>223</v>
      </c>
      <c r="E15" s="2" t="s">
        <v>887</v>
      </c>
    </row>
    <row r="16" customFormat="false" ht="15" hidden="false" customHeight="false" outlineLevel="0" collapsed="false">
      <c r="A16" s="2" t="s">
        <v>899</v>
      </c>
      <c r="B16" s="2" t="s">
        <v>59</v>
      </c>
      <c r="C16" s="2" t="s">
        <v>897</v>
      </c>
      <c r="D16" s="2" t="s">
        <v>773</v>
      </c>
      <c r="E16" s="2" t="s">
        <v>900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2"/>
    <col collapsed="false" customWidth="true" hidden="false" outlineLevel="0" max="4" min="3" style="0" width="14"/>
    <col collapsed="false" customWidth="true" hidden="false" outlineLevel="0" max="5" min="5" style="0" width="18"/>
    <col collapsed="false" customWidth="true" hidden="false" outlineLevel="0" max="7" min="6" style="0" width="12"/>
    <col collapsed="false" customWidth="true" hidden="false" outlineLevel="0" max="8" min="8" style="0" width="80"/>
  </cols>
  <sheetData>
    <row r="1" customFormat="false" ht="15" hidden="false" customHeight="false" outlineLevel="0" collapsed="false">
      <c r="A1" s="5" t="s">
        <v>34</v>
      </c>
      <c r="B1" s="5" t="s">
        <v>973</v>
      </c>
      <c r="C1" s="5" t="s">
        <v>273</v>
      </c>
      <c r="D1" s="5" t="s">
        <v>594</v>
      </c>
      <c r="E1" s="5" t="s">
        <v>974</v>
      </c>
      <c r="F1" s="5" t="s">
        <v>975</v>
      </c>
      <c r="G1" s="5" t="s">
        <v>976</v>
      </c>
      <c r="H1" s="5" t="s">
        <v>977</v>
      </c>
    </row>
    <row r="2" customFormat="false" ht="23.85" hidden="false" customHeight="false" outlineLevel="0" collapsed="false">
      <c r="A2" s="2" t="s">
        <v>81</v>
      </c>
      <c r="B2" s="2" t="n">
        <f aca="false">COUNTIFS(Nodes!$C$2:$C$114,"business",Nodes!$G$2:$G$114,"Western anchor")</f>
        <v>2</v>
      </c>
      <c r="C2" s="2" t="n">
        <f aca="false">COUNTIFS(Nodes!$C$2:$C$114,"property",Nodes!$G$2:$G$114,"Western anchor")</f>
        <v>2</v>
      </c>
      <c r="D2" s="2" t="n">
        <f aca="false">COUNTIFS(Nodes!$C$2:$C$114,"street",Nodes!$G$2:$G$114,"Western anchor")</f>
        <v>2</v>
      </c>
      <c r="E2" s="2" t="n">
        <f aca="false">COUNTIF(Nodes!$G$2:$G$114,"Western anchor")-B2-C2-D2</f>
        <v>0</v>
      </c>
      <c r="F2" s="2" t="n">
        <f aca="false">COUNTIF(Nodes!$G$2:$G$114,"Western anchor")</f>
        <v>6</v>
      </c>
      <c r="G2" s="2" t="n">
        <f aca="false">COUNTIFS(Nodes!$G$2:$G$114,"Western anchor",Nodes!$R$2:$R$114,"anchor")</f>
        <v>1</v>
      </c>
      <c r="H2" s="2" t="s">
        <v>808</v>
      </c>
    </row>
    <row r="3" customFormat="false" ht="35.05" hidden="false" customHeight="false" outlineLevel="0" collapsed="false">
      <c r="A3" s="2" t="s">
        <v>93</v>
      </c>
      <c r="B3" s="2" t="n">
        <f aca="false">COUNTIFS(Nodes!$C$2:$C$114,"business",Nodes!$G$2:$G$114,"167th cluster")</f>
        <v>12</v>
      </c>
      <c r="C3" s="2" t="n">
        <f aca="false">COUNTIFS(Nodes!$C$2:$C$114,"property",Nodes!$G$2:$G$114,"167th cluster")</f>
        <v>8</v>
      </c>
      <c r="D3" s="2" t="n">
        <f aca="false">COUNTIFS(Nodes!$C$2:$C$114,"street",Nodes!$G$2:$G$114,"167th cluster")</f>
        <v>3</v>
      </c>
      <c r="E3" s="2" t="n">
        <f aca="false">COUNTIF(Nodes!$G$2:$G$114,"167th cluster")-B3-C3-D3</f>
        <v>1</v>
      </c>
      <c r="F3" s="2" t="n">
        <f aca="false">COUNTIF(Nodes!$G$2:$G$114,"167th cluster")</f>
        <v>24</v>
      </c>
      <c r="G3" s="2" t="n">
        <f aca="false">COUNTIFS(Nodes!$G$2:$G$114,"167th cluster",Nodes!$R$2:$R$114,"anchor")</f>
        <v>2</v>
      </c>
      <c r="H3" s="2" t="s">
        <v>799</v>
      </c>
    </row>
    <row r="4" customFormat="false" ht="35.05" hidden="false" customHeight="false" outlineLevel="0" collapsed="false">
      <c r="A4" s="2" t="s">
        <v>63</v>
      </c>
      <c r="B4" s="2" t="n">
        <f aca="false">COUNTIFS(Nodes!$C$2:$C$114,"business",Nodes!$G$2:$G$114,"163rd Street east strip")</f>
        <v>19</v>
      </c>
      <c r="C4" s="2" t="n">
        <f aca="false">COUNTIFS(Nodes!$C$2:$C$114,"property",Nodes!$G$2:$G$114,"163rd Street east strip")</f>
        <v>16</v>
      </c>
      <c r="D4" s="2" t="n">
        <f aca="false">COUNTIFS(Nodes!$C$2:$C$114,"street",Nodes!$G$2:$G$114,"163rd Street east strip")</f>
        <v>4</v>
      </c>
      <c r="E4" s="2" t="n">
        <f aca="false">COUNTIF(Nodes!$G$2:$G$114,"163rd Street east strip")-B4-C4-D4</f>
        <v>10</v>
      </c>
      <c r="F4" s="2" t="n">
        <f aca="false">COUNTIF(Nodes!$G$2:$G$114,"163rd Street east strip")</f>
        <v>49</v>
      </c>
      <c r="G4" s="2" t="n">
        <f aca="false">COUNTIFS(Nodes!$G$2:$G$114,"163rd Street east strip",Nodes!$R$2:$R$114,"anchor")</f>
        <v>1</v>
      </c>
      <c r="H4" s="2" t="s">
        <v>796</v>
      </c>
    </row>
    <row r="5" customFormat="false" ht="23.85" hidden="false" customHeight="false" outlineLevel="0" collapsed="false">
      <c r="A5" s="2" t="s">
        <v>435</v>
      </c>
      <c r="B5" s="2" t="n">
        <f aca="false">COUNTIFS(Nodes!$C$2:$C$114,"business",Nodes!$G$2:$G$114,"Outside the corridor")</f>
        <v>7</v>
      </c>
      <c r="C5" s="2" t="n">
        <f aca="false">COUNTIFS(Nodes!$C$2:$C$114,"property",Nodes!$G$2:$G$114,"Outside the corridor")</f>
        <v>0</v>
      </c>
      <c r="D5" s="2" t="n">
        <f aca="false">COUNTIFS(Nodes!$C$2:$C$114,"street",Nodes!$G$2:$G$114,"Outside the corridor")</f>
        <v>0</v>
      </c>
      <c r="E5" s="2" t="n">
        <f aca="false">COUNTIF(Nodes!$G$2:$G$114,"Outside the corridor")-B5-C5-D5</f>
        <v>14</v>
      </c>
      <c r="F5" s="2" t="n">
        <f aca="false">COUNTIF(Nodes!$G$2:$G$114,"Outside the corridor")</f>
        <v>21</v>
      </c>
      <c r="G5" s="2" t="n">
        <f aca="false">COUNTIFS(Nodes!$G$2:$G$114,"Outside the corridor",Nodes!$R$2:$R$114,"anchor")</f>
        <v>0</v>
      </c>
      <c r="H5" s="2" t="s">
        <v>805</v>
      </c>
    </row>
    <row r="6" customFormat="false" ht="23.85" hidden="false" customHeight="false" outlineLevel="0" collapsed="false">
      <c r="A6" s="2" t="s">
        <v>512</v>
      </c>
      <c r="B6" s="2" t="n">
        <f aca="false">COUNTIFS(Nodes!$C$2:$C$114,"business",Nodes!$G$2:$G$114,"Location not recorded")</f>
        <v>1</v>
      </c>
      <c r="C6" s="2" t="n">
        <f aca="false">COUNTIFS(Nodes!$C$2:$C$114,"property",Nodes!$G$2:$G$114,"Location not recorded")</f>
        <v>0</v>
      </c>
      <c r="D6" s="2" t="n">
        <f aca="false">COUNTIFS(Nodes!$C$2:$C$114,"street",Nodes!$G$2:$G$114,"Location not recorded")</f>
        <v>0</v>
      </c>
      <c r="E6" s="2" t="n">
        <f aca="false">COUNTIF(Nodes!$G$2:$G$114,"Location not recorded")-B6-C6-D6</f>
        <v>7</v>
      </c>
      <c r="F6" s="2" t="n">
        <f aca="false">COUNTIF(Nodes!$G$2:$G$114,"Location not recorded")</f>
        <v>8</v>
      </c>
      <c r="G6" s="2" t="n">
        <f aca="false">COUNTIFS(Nodes!$G$2:$G$114,"Location not recorded",Nodes!$R$2:$R$114,"anchor")</f>
        <v>0</v>
      </c>
      <c r="H6" s="2" t="s">
        <v>802</v>
      </c>
    </row>
    <row r="7" customFormat="false" ht="15" hidden="false" customHeight="false" outlineLevel="0" collapsed="false">
      <c r="A7" s="6" t="s">
        <v>978</v>
      </c>
      <c r="B7" s="6" t="n">
        <f aca="false">SUM(B2:B6)</f>
        <v>41</v>
      </c>
      <c r="C7" s="6" t="n">
        <f aca="false">SUM(C2:C6)</f>
        <v>26</v>
      </c>
      <c r="D7" s="6" t="n">
        <f aca="false">SUM(D2:D6)</f>
        <v>9</v>
      </c>
      <c r="E7" s="6" t="n">
        <f aca="false">SUM(E2:E6)</f>
        <v>32</v>
      </c>
      <c r="F7" s="6" t="n">
        <f aca="false">SUM(F2:F6)</f>
        <v>108</v>
      </c>
      <c r="G7" s="6" t="n">
        <f aca="false">SUM(G2:G6)</f>
        <v>4</v>
      </c>
      <c r="H7" s="6"/>
    </row>
    <row r="8" customFormat="false" ht="225.35" hidden="false" customHeight="false" outlineLevel="0" collapsed="false">
      <c r="A8" s="2" t="s">
        <v>979</v>
      </c>
      <c r="B8" s="2"/>
      <c r="C8" s="2"/>
      <c r="D8" s="2"/>
      <c r="E8" s="2"/>
      <c r="F8" s="2"/>
      <c r="G8" s="2"/>
      <c r="H8"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1"/>
    <col collapsed="false" customWidth="true" hidden="false" outlineLevel="0" max="3" min="3" style="0" width="9"/>
    <col collapsed="false" customWidth="true" hidden="false" outlineLevel="0" max="4" min="4" style="0" width="20"/>
    <col collapsed="false" customWidth="true" hidden="false" outlineLevel="0" max="5" min="5" style="0" width="14"/>
    <col collapsed="false" customWidth="true" hidden="false" outlineLevel="0" max="6" min="6" style="0" width="12"/>
  </cols>
  <sheetData>
    <row r="1" customFormat="false" ht="15" hidden="false" customHeight="false" outlineLevel="0" collapsed="false">
      <c r="A1" s="5" t="s">
        <v>32</v>
      </c>
      <c r="B1" s="5" t="s">
        <v>973</v>
      </c>
      <c r="C1" s="5" t="s">
        <v>980</v>
      </c>
      <c r="D1" s="5" t="s">
        <v>981</v>
      </c>
      <c r="E1" s="5" t="s">
        <v>976</v>
      </c>
      <c r="F1" s="5" t="s">
        <v>975</v>
      </c>
    </row>
    <row r="2" customFormat="false" ht="15" hidden="false" customHeight="false" outlineLevel="0" collapsed="false">
      <c r="A2" s="7" t="s">
        <v>61</v>
      </c>
      <c r="B2" s="7" t="n">
        <f aca="false">COUNTIFS(Nodes!$E$2:$E$114,A2,Nodes!$C$2:$C$114,"business")</f>
        <v>4</v>
      </c>
      <c r="C2" s="7" t="n">
        <f aca="false">COUNTIFS(Nodes!$E$2:$E$114,A2,Nodes!$C$2:$C$114,"person")</f>
        <v>0</v>
      </c>
      <c r="D2" s="7" t="n">
        <f aca="false">COUNTIF(Nodes!$E$2:$E$114,A2)-B2-C2</f>
        <v>0</v>
      </c>
      <c r="E2" s="7" t="n">
        <f aca="false">COUNTIFS(Nodes!$E$2:$E$114,A2,Nodes!$R$2:$R$114,"anchor")</f>
        <v>4</v>
      </c>
      <c r="F2" s="7" t="n">
        <f aca="false">COUNTIF(Nodes!$E$2:$E$114,A2)</f>
        <v>4</v>
      </c>
    </row>
    <row r="3" customFormat="false" ht="15" hidden="false" customHeight="false" outlineLevel="0" collapsed="false">
      <c r="A3" s="7" t="s">
        <v>108</v>
      </c>
      <c r="B3" s="7" t="n">
        <f aca="false">COUNTIFS(Nodes!$E$2:$E$114,A3,Nodes!$C$2:$C$114,"business")</f>
        <v>17</v>
      </c>
      <c r="C3" s="7" t="n">
        <f aca="false">COUNTIFS(Nodes!$E$2:$E$114,A3,Nodes!$C$2:$C$114,"person")</f>
        <v>0</v>
      </c>
      <c r="D3" s="7" t="n">
        <f aca="false">COUNTIF(Nodes!$E$2:$E$114,A3)-B3-C3</f>
        <v>0</v>
      </c>
      <c r="E3" s="7" t="n">
        <f aca="false">COUNTIFS(Nodes!$E$2:$E$114,A3,Nodes!$R$2:$R$114,"anchor")</f>
        <v>0</v>
      </c>
      <c r="F3" s="7" t="n">
        <f aca="false">COUNTIF(Nodes!$E$2:$E$114,A3)</f>
        <v>17</v>
      </c>
    </row>
    <row r="4" customFormat="false" ht="15" hidden="false" customHeight="false" outlineLevel="0" collapsed="false">
      <c r="A4" s="7" t="s">
        <v>231</v>
      </c>
      <c r="B4" s="7" t="n">
        <f aca="false">COUNTIFS(Nodes!$E$2:$E$114,A4,Nodes!$C$2:$C$114,"business")</f>
        <v>4</v>
      </c>
      <c r="C4" s="7" t="n">
        <f aca="false">COUNTIFS(Nodes!$E$2:$E$114,A4,Nodes!$C$2:$C$114,"person")</f>
        <v>0</v>
      </c>
      <c r="D4" s="7" t="n">
        <f aca="false">COUNTIF(Nodes!$E$2:$E$114,A4)-B4-C4</f>
        <v>0</v>
      </c>
      <c r="E4" s="7" t="n">
        <f aca="false">COUNTIFS(Nodes!$E$2:$E$114,A4,Nodes!$R$2:$R$114,"anchor")</f>
        <v>0</v>
      </c>
      <c r="F4" s="7" t="n">
        <f aca="false">COUNTIF(Nodes!$E$2:$E$114,A4)</f>
        <v>4</v>
      </c>
    </row>
    <row r="5" customFormat="false" ht="15" hidden="false" customHeight="false" outlineLevel="0" collapsed="false">
      <c r="A5" s="7" t="s">
        <v>257</v>
      </c>
      <c r="B5" s="7" t="n">
        <f aca="false">COUNTIFS(Nodes!$E$2:$E$114,A5,Nodes!$C$2:$C$114,"business")</f>
        <v>2</v>
      </c>
      <c r="C5" s="7" t="n">
        <f aca="false">COUNTIFS(Nodes!$E$2:$E$114,A5,Nodes!$C$2:$C$114,"person")</f>
        <v>0</v>
      </c>
      <c r="D5" s="7" t="n">
        <f aca="false">COUNTIF(Nodes!$E$2:$E$114,A5)-B5-C5</f>
        <v>0</v>
      </c>
      <c r="E5" s="7" t="n">
        <f aca="false">COUNTIFS(Nodes!$E$2:$E$114,A5,Nodes!$R$2:$R$114,"anchor")</f>
        <v>0</v>
      </c>
      <c r="F5" s="7" t="n">
        <f aca="false">COUNTIF(Nodes!$E$2:$E$114,A5)</f>
        <v>2</v>
      </c>
    </row>
    <row r="6" customFormat="false" ht="15" hidden="false" customHeight="false" outlineLevel="0" collapsed="false">
      <c r="A6" s="7" t="s">
        <v>273</v>
      </c>
      <c r="B6" s="7" t="n">
        <f aca="false">COUNTIFS(Nodes!$E$2:$E$114,A6,Nodes!$C$2:$C$114,"business")</f>
        <v>0</v>
      </c>
      <c r="C6" s="7" t="n">
        <f aca="false">COUNTIFS(Nodes!$E$2:$E$114,A6,Nodes!$C$2:$C$114,"person")</f>
        <v>0</v>
      </c>
      <c r="D6" s="7" t="n">
        <f aca="false">COUNTIF(Nodes!$E$2:$E$114,A6)-B6-C6</f>
        <v>26</v>
      </c>
      <c r="E6" s="7" t="n">
        <f aca="false">COUNTIFS(Nodes!$E$2:$E$114,A6,Nodes!$R$2:$R$114,"anchor")</f>
        <v>0</v>
      </c>
      <c r="F6" s="7" t="n">
        <f aca="false">COUNTIF(Nodes!$E$2:$E$114,A6)</f>
        <v>26</v>
      </c>
    </row>
    <row r="7" customFormat="false" ht="15" hidden="false" customHeight="false" outlineLevel="0" collapsed="false">
      <c r="A7" s="7" t="s">
        <v>419</v>
      </c>
      <c r="B7" s="7" t="n">
        <f aca="false">COUNTIFS(Nodes!$E$2:$E$114,A7,Nodes!$C$2:$C$114,"business")</f>
        <v>0</v>
      </c>
      <c r="C7" s="7" t="n">
        <f aca="false">COUNTIFS(Nodes!$E$2:$E$114,A7,Nodes!$C$2:$C$114,"person")</f>
        <v>1</v>
      </c>
      <c r="D7" s="7" t="n">
        <f aca="false">COUNTIF(Nodes!$E$2:$E$114,A7)-B7-C7</f>
        <v>11</v>
      </c>
      <c r="E7" s="7" t="n">
        <f aca="false">COUNTIFS(Nodes!$E$2:$E$114,A7,Nodes!$R$2:$R$114,"anchor")</f>
        <v>0</v>
      </c>
      <c r="F7" s="7" t="n">
        <f aca="false">COUNTIF(Nodes!$E$2:$E$114,A7)</f>
        <v>12</v>
      </c>
    </row>
    <row r="8" customFormat="false" ht="15" hidden="false" customHeight="false" outlineLevel="0" collapsed="false">
      <c r="A8" s="7" t="s">
        <v>510</v>
      </c>
      <c r="B8" s="7" t="n">
        <f aca="false">COUNTIFS(Nodes!$E$2:$E$114,A8,Nodes!$C$2:$C$114,"business")</f>
        <v>0</v>
      </c>
      <c r="C8" s="7" t="n">
        <f aca="false">COUNTIFS(Nodes!$E$2:$E$114,A8,Nodes!$C$2:$C$114,"person")</f>
        <v>0</v>
      </c>
      <c r="D8" s="7" t="n">
        <f aca="false">COUNTIF(Nodes!$E$2:$E$114,A8)-B8-C8</f>
        <v>3</v>
      </c>
      <c r="E8" s="7" t="n">
        <f aca="false">COUNTIFS(Nodes!$E$2:$E$114,A8,Nodes!$R$2:$R$114,"anchor")</f>
        <v>0</v>
      </c>
      <c r="F8" s="7" t="n">
        <f aca="false">COUNTIF(Nodes!$E$2:$E$114,A8)</f>
        <v>3</v>
      </c>
    </row>
    <row r="9" customFormat="false" ht="15" hidden="false" customHeight="false" outlineLevel="0" collapsed="false">
      <c r="A9" s="7" t="s">
        <v>533</v>
      </c>
      <c r="B9" s="7" t="n">
        <f aca="false">COUNTIFS(Nodes!$E$2:$E$114,A9,Nodes!$C$2:$C$114,"business")</f>
        <v>0</v>
      </c>
      <c r="C9" s="7" t="n">
        <f aca="false">COUNTIFS(Nodes!$E$2:$E$114,A9,Nodes!$C$2:$C$114,"person")</f>
        <v>0</v>
      </c>
      <c r="D9" s="7" t="n">
        <f aca="false">COUNTIF(Nodes!$E$2:$E$114,A9)-B9-C9</f>
        <v>9</v>
      </c>
      <c r="E9" s="7" t="n">
        <f aca="false">COUNTIFS(Nodes!$E$2:$E$114,A9,Nodes!$R$2:$R$114,"anchor")</f>
        <v>0</v>
      </c>
      <c r="F9" s="7" t="n">
        <f aca="false">COUNTIF(Nodes!$E$2:$E$114,A9)</f>
        <v>9</v>
      </c>
    </row>
    <row r="10" customFormat="false" ht="15" hidden="false" customHeight="false" outlineLevel="0" collapsed="false">
      <c r="A10" s="7" t="s">
        <v>594</v>
      </c>
      <c r="B10" s="7" t="n">
        <f aca="false">COUNTIFS(Nodes!$E$2:$E$114,A10,Nodes!$C$2:$C$114,"business")</f>
        <v>0</v>
      </c>
      <c r="C10" s="7" t="n">
        <f aca="false">COUNTIFS(Nodes!$E$2:$E$114,A10,Nodes!$C$2:$C$114,"person")</f>
        <v>0</v>
      </c>
      <c r="D10" s="7" t="n">
        <f aca="false">COUNTIF(Nodes!$E$2:$E$114,A10)-B10-C10</f>
        <v>9</v>
      </c>
      <c r="E10" s="7" t="n">
        <f aca="false">COUNTIFS(Nodes!$E$2:$E$114,A10,Nodes!$R$2:$R$114,"anchor")</f>
        <v>0</v>
      </c>
      <c r="F10" s="7" t="n">
        <f aca="false">COUNTIF(Nodes!$E$2:$E$114,A10)</f>
        <v>9</v>
      </c>
    </row>
    <row r="11" customFormat="false" ht="15" hidden="false" customHeight="false" outlineLevel="0" collapsed="false">
      <c r="A11" s="7" t="s">
        <v>650</v>
      </c>
      <c r="B11" s="7" t="n">
        <f aca="false">COUNTIFS(Nodes!$E$2:$E$114,A11,Nodes!$C$2:$C$114,"business")</f>
        <v>8</v>
      </c>
      <c r="C11" s="7" t="n">
        <f aca="false">COUNTIFS(Nodes!$E$2:$E$114,A11,Nodes!$C$2:$C$114,"person")</f>
        <v>0</v>
      </c>
      <c r="D11" s="7" t="n">
        <f aca="false">COUNTIF(Nodes!$E$2:$E$114,A11)-B11-C11</f>
        <v>2</v>
      </c>
      <c r="E11" s="7" t="n">
        <f aca="false">COUNTIFS(Nodes!$E$2:$E$114,A11,Nodes!$R$2:$R$114,"anchor")</f>
        <v>0</v>
      </c>
      <c r="F11" s="7" t="n">
        <f aca="false">COUNTIF(Nodes!$E$2:$E$114,A11)</f>
        <v>10</v>
      </c>
    </row>
    <row r="12" customFormat="false" ht="15" hidden="false" customHeight="false" outlineLevel="0" collapsed="false">
      <c r="A12" s="7" t="s">
        <v>435</v>
      </c>
      <c r="B12" s="7" t="n">
        <f aca="false">COUNTIFS(Nodes!$E$2:$E$114,A12,Nodes!$C$2:$C$114,"business")</f>
        <v>6</v>
      </c>
      <c r="C12" s="7" t="n">
        <f aca="false">COUNTIFS(Nodes!$E$2:$E$114,A12,Nodes!$C$2:$C$114,"person")</f>
        <v>0</v>
      </c>
      <c r="D12" s="7" t="n">
        <f aca="false">COUNTIF(Nodes!$E$2:$E$114,A12)-B12-C12</f>
        <v>6</v>
      </c>
      <c r="E12" s="7" t="n">
        <f aca="false">COUNTIFS(Nodes!$E$2:$E$114,A12,Nodes!$R$2:$R$114,"anchor")</f>
        <v>0</v>
      </c>
      <c r="F12" s="7" t="n">
        <f aca="false">COUNTIF(Nodes!$E$2:$E$114,A12)</f>
        <v>12</v>
      </c>
    </row>
    <row r="13" customFormat="false" ht="15" hidden="false" customHeight="false" outlineLevel="0" collapsed="false">
      <c r="A13" s="8" t="s">
        <v>978</v>
      </c>
      <c r="B13" s="8" t="n">
        <f aca="false">SUM(B2:B12)</f>
        <v>41</v>
      </c>
      <c r="C13" s="8" t="n">
        <f aca="false">SUM(C2:C12)</f>
        <v>1</v>
      </c>
      <c r="D13" s="8" t="n">
        <f aca="false">SUM(D2:D12)</f>
        <v>66</v>
      </c>
      <c r="E13" s="8" t="n">
        <f aca="false">SUM(E2:E12)</f>
        <v>4</v>
      </c>
      <c r="F13" s="8" t="n">
        <f aca="false">SUM(F2:F12)</f>
        <v>108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6"/>
    <col collapsed="false" customWidth="true" hidden="false" outlineLevel="0" max="4" min="4" style="0" width="12"/>
    <col collapsed="false" customWidth="true" hidden="false" outlineLevel="0" max="12" min="5" style="0" width="9"/>
    <col collapsed="false" customWidth="true" hidden="false" outlineLevel="0" max="19" min="13" style="0" width="8"/>
    <col collapsed="false" customWidth="true" hidden="false" outlineLevel="0" max="25" min="20" style="0" width="40"/>
    <col collapsed="false" customWidth="true" hidden="false" outlineLevel="0" max="26" min="26" style="0" width="30"/>
  </cols>
  <sheetData>
    <row r="1" customFormat="false" ht="91" hidden="false" customHeight="false" outlineLevel="0" collapsed="false">
      <c r="A1" s="3" t="s">
        <v>982</v>
      </c>
      <c r="B1" s="3" t="s">
        <v>983</v>
      </c>
      <c r="C1" s="3" t="s">
        <v>436</v>
      </c>
      <c r="D1" s="3" t="s">
        <v>984</v>
      </c>
      <c r="E1" s="3" t="s">
        <v>985</v>
      </c>
      <c r="F1" s="3" t="s">
        <v>986</v>
      </c>
      <c r="G1" s="3" t="s">
        <v>987</v>
      </c>
      <c r="H1" s="3" t="s">
        <v>988</v>
      </c>
      <c r="I1" s="3" t="s">
        <v>989</v>
      </c>
      <c r="J1" s="3" t="s">
        <v>990</v>
      </c>
      <c r="K1" s="3" t="s">
        <v>991</v>
      </c>
      <c r="L1" s="3" t="s">
        <v>992</v>
      </c>
      <c r="M1" s="3" t="s">
        <v>993</v>
      </c>
      <c r="N1" s="3" t="s">
        <v>994</v>
      </c>
      <c r="O1" s="3" t="s">
        <v>995</v>
      </c>
      <c r="P1" s="3" t="s">
        <v>996</v>
      </c>
      <c r="Q1" s="3" t="s">
        <v>997</v>
      </c>
      <c r="R1" s="3" t="s">
        <v>998</v>
      </c>
      <c r="S1" s="3" t="s">
        <v>999</v>
      </c>
      <c r="T1" s="3" t="s">
        <v>1000</v>
      </c>
      <c r="U1" s="3" t="s">
        <v>1001</v>
      </c>
      <c r="V1" s="3" t="s">
        <v>1002</v>
      </c>
      <c r="W1" s="3" t="s">
        <v>1003</v>
      </c>
      <c r="X1" s="3" t="s">
        <v>1004</v>
      </c>
      <c r="Y1" s="3" t="s">
        <v>1005</v>
      </c>
      <c r="Z1" s="3" t="s">
        <v>1006</v>
      </c>
    </row>
    <row r="2" customFormat="false" ht="68.65" hidden="false" customHeight="false" outlineLevel="0" collapsed="false">
      <c r="A2" s="2" t="s">
        <v>1007</v>
      </c>
      <c r="B2" s="2" t="s">
        <v>1008</v>
      </c>
      <c r="C2" s="2" t="s">
        <v>1009</v>
      </c>
      <c r="D2" s="2" t="s">
        <v>1010</v>
      </c>
      <c r="E2" s="2" t="n">
        <v>1974</v>
      </c>
      <c r="F2" s="2" t="n">
        <v>1988</v>
      </c>
      <c r="G2" s="2"/>
      <c r="H2" s="2" t="n">
        <v>1992</v>
      </c>
      <c r="I2" s="2" t="n">
        <v>1992</v>
      </c>
      <c r="J2" s="2" t="n">
        <v>2015</v>
      </c>
      <c r="K2" s="2" t="n">
        <v>2023</v>
      </c>
      <c r="L2" s="2" t="n">
        <v>2017</v>
      </c>
      <c r="M2" s="2" t="n">
        <f aca="false">IF(AND(ISNUMBER($E2),ISNUMBER(F2)),F2-$E2,"")</f>
        <v>14</v>
      </c>
      <c r="N2" s="2" t="str">
        <f aca="false">IF(AND(ISNUMBER($E2),ISNUMBER(G2)),G2-$E2,"")</f>
        <v/>
      </c>
      <c r="O2" s="2" t="n">
        <f aca="false">IF(AND(ISNUMBER($E2),ISNUMBER(H2)),H2-$E2,"")</f>
        <v>18</v>
      </c>
      <c r="P2" s="2" t="n">
        <f aca="false">IF(AND(ISNUMBER($E2),ISNUMBER(I2)),I2-$E2,"")</f>
        <v>18</v>
      </c>
      <c r="Q2" s="2" t="n">
        <f aca="false">IF(AND(ISNUMBER($E2),ISNUMBER(J2)),J2-$E2,"")</f>
        <v>41</v>
      </c>
      <c r="R2" s="2" t="n">
        <f aca="false">IF(AND(ISNUMBER($E2),ISNUMBER(K2)),K2-$E2,"")</f>
        <v>49</v>
      </c>
      <c r="S2" s="2" t="n">
        <f aca="false">IF(AND(ISNUMBER($E2),ISNUMBER(L2)),L2-$E2,"")</f>
        <v>43</v>
      </c>
      <c r="T2" s="2" t="s">
        <v>1011</v>
      </c>
      <c r="U2" s="2" t="s">
        <v>1012</v>
      </c>
      <c r="V2" s="2" t="s">
        <v>1013</v>
      </c>
      <c r="W2" s="2" t="s">
        <v>1014</v>
      </c>
      <c r="X2" s="2" t="s">
        <v>1015</v>
      </c>
      <c r="Y2" s="2" t="s">
        <v>1016</v>
      </c>
      <c r="Z2" s="2" t="s">
        <v>1017</v>
      </c>
    </row>
    <row r="3" customFormat="false" ht="68.65" hidden="false" customHeight="false" outlineLevel="0" collapsed="false">
      <c r="A3" s="2" t="s">
        <v>1018</v>
      </c>
      <c r="B3" s="2" t="s">
        <v>1019</v>
      </c>
      <c r="C3" s="2" t="s">
        <v>1020</v>
      </c>
      <c r="D3" s="2" t="s">
        <v>1010</v>
      </c>
      <c r="E3" s="2" t="n">
        <v>1983</v>
      </c>
      <c r="F3" s="2" t="n">
        <v>1983</v>
      </c>
      <c r="G3" s="2" t="n">
        <v>1997</v>
      </c>
      <c r="H3" s="2" t="n">
        <v>2005</v>
      </c>
      <c r="I3" s="2" t="n">
        <v>1993</v>
      </c>
      <c r="J3" s="2" t="n">
        <v>2005</v>
      </c>
      <c r="K3" s="2" t="n">
        <v>1993</v>
      </c>
      <c r="L3" s="2" t="n">
        <v>2004</v>
      </c>
      <c r="M3" s="2" t="n">
        <f aca="false">IF(AND(ISNUMBER($E3),ISNUMBER(F3)),F3-$E3,"")</f>
        <v>0</v>
      </c>
      <c r="N3" s="2" t="n">
        <f aca="false">IF(AND(ISNUMBER($E3),ISNUMBER(G3)),G3-$E3,"")</f>
        <v>14</v>
      </c>
      <c r="O3" s="2" t="n">
        <f aca="false">IF(AND(ISNUMBER($E3),ISNUMBER(H3)),H3-$E3,"")</f>
        <v>22</v>
      </c>
      <c r="P3" s="2" t="n">
        <f aca="false">IF(AND(ISNUMBER($E3),ISNUMBER(I3)),I3-$E3,"")</f>
        <v>10</v>
      </c>
      <c r="Q3" s="2" t="n">
        <f aca="false">IF(AND(ISNUMBER($E3),ISNUMBER(J3)),J3-$E3,"")</f>
        <v>22</v>
      </c>
      <c r="R3" s="2" t="n">
        <f aca="false">IF(AND(ISNUMBER($E3),ISNUMBER(K3)),K3-$E3,"")</f>
        <v>10</v>
      </c>
      <c r="S3" s="2" t="n">
        <f aca="false">IF(AND(ISNUMBER($E3),ISNUMBER(L3)),L3-$E3,"")</f>
        <v>21</v>
      </c>
      <c r="T3" s="2" t="s">
        <v>1021</v>
      </c>
      <c r="U3" s="2" t="s">
        <v>1022</v>
      </c>
      <c r="V3" s="2" t="s">
        <v>1023</v>
      </c>
      <c r="W3" s="2" t="s">
        <v>1024</v>
      </c>
      <c r="X3" s="2" t="s">
        <v>1025</v>
      </c>
      <c r="Y3" s="2" t="s">
        <v>1026</v>
      </c>
      <c r="Z3" s="2" t="s">
        <v>1027</v>
      </c>
    </row>
    <row r="4" customFormat="false" ht="57.45" hidden="false" customHeight="false" outlineLevel="0" collapsed="false">
      <c r="A4" s="2" t="s">
        <v>1028</v>
      </c>
      <c r="B4" s="2" t="s">
        <v>1029</v>
      </c>
      <c r="C4" s="2" t="s">
        <v>1030</v>
      </c>
      <c r="D4" s="2" t="s">
        <v>1010</v>
      </c>
      <c r="E4" s="2" t="n">
        <v>1982</v>
      </c>
      <c r="F4" s="2" t="n">
        <v>1983</v>
      </c>
      <c r="G4" s="2" t="n">
        <v>2012</v>
      </c>
      <c r="H4" s="2" t="n">
        <v>2008</v>
      </c>
      <c r="I4" s="2" t="n">
        <v>2008</v>
      </c>
      <c r="J4" s="2" t="n">
        <v>2008</v>
      </c>
      <c r="K4" s="2" t="n">
        <v>2018</v>
      </c>
      <c r="L4" s="2"/>
      <c r="M4" s="2" t="n">
        <f aca="false">IF(AND(ISNUMBER($E4),ISNUMBER(F4)),F4-$E4,"")</f>
        <v>1</v>
      </c>
      <c r="N4" s="2" t="n">
        <f aca="false">IF(AND(ISNUMBER($E4),ISNUMBER(G4)),G4-$E4,"")</f>
        <v>30</v>
      </c>
      <c r="O4" s="2" t="n">
        <f aca="false">IF(AND(ISNUMBER($E4),ISNUMBER(H4)),H4-$E4,"")</f>
        <v>26</v>
      </c>
      <c r="P4" s="2" t="n">
        <f aca="false">IF(AND(ISNUMBER($E4),ISNUMBER(I4)),I4-$E4,"")</f>
        <v>26</v>
      </c>
      <c r="Q4" s="2" t="n">
        <f aca="false">IF(AND(ISNUMBER($E4),ISNUMBER(J4)),J4-$E4,"")</f>
        <v>26</v>
      </c>
      <c r="R4" s="2" t="n">
        <f aca="false">IF(AND(ISNUMBER($E4),ISNUMBER(K4)),K4-$E4,"")</f>
        <v>36</v>
      </c>
      <c r="S4" s="2" t="str">
        <f aca="false">IF(AND(ISNUMBER($E4),ISNUMBER(L4)),L4-$E4,"")</f>
        <v/>
      </c>
      <c r="T4" s="2" t="s">
        <v>1031</v>
      </c>
      <c r="U4" s="2" t="s">
        <v>1032</v>
      </c>
      <c r="V4" s="2" t="s">
        <v>1033</v>
      </c>
      <c r="W4" s="2" t="s">
        <v>1034</v>
      </c>
      <c r="X4" s="2" t="s">
        <v>1035</v>
      </c>
      <c r="Y4" s="2" t="s">
        <v>1036</v>
      </c>
      <c r="Z4" s="2" t="s">
        <v>1037</v>
      </c>
    </row>
    <row r="5" customFormat="false" ht="68.65" hidden="false" customHeight="false" outlineLevel="0" collapsed="false">
      <c r="A5" s="2" t="s">
        <v>146</v>
      </c>
      <c r="B5" s="2" t="s">
        <v>1038</v>
      </c>
      <c r="C5" s="2" t="s">
        <v>1039</v>
      </c>
      <c r="D5" s="2" t="s">
        <v>1010</v>
      </c>
      <c r="E5" s="2" t="n">
        <v>1976</v>
      </c>
      <c r="F5" s="2" t="n">
        <v>1981</v>
      </c>
      <c r="G5" s="2" t="n">
        <v>1982</v>
      </c>
      <c r="H5" s="2" t="n">
        <v>1984</v>
      </c>
      <c r="I5" s="2" t="n">
        <v>1988</v>
      </c>
      <c r="J5" s="2"/>
      <c r="K5" s="2" t="n">
        <v>1988</v>
      </c>
      <c r="L5" s="2"/>
      <c r="M5" s="2" t="n">
        <f aca="false">IF(AND(ISNUMBER($E5),ISNUMBER(F5)),F5-$E5,"")</f>
        <v>5</v>
      </c>
      <c r="N5" s="2" t="n">
        <f aca="false">IF(AND(ISNUMBER($E5),ISNUMBER(G5)),G5-$E5,"")</f>
        <v>6</v>
      </c>
      <c r="O5" s="2" t="n">
        <f aca="false">IF(AND(ISNUMBER($E5),ISNUMBER(H5)),H5-$E5,"")</f>
        <v>8</v>
      </c>
      <c r="P5" s="2" t="n">
        <f aca="false">IF(AND(ISNUMBER($E5),ISNUMBER(I5)),I5-$E5,"")</f>
        <v>12</v>
      </c>
      <c r="Q5" s="2" t="str">
        <f aca="false">IF(AND(ISNUMBER($E5),ISNUMBER(J5)),J5-$E5,"")</f>
        <v/>
      </c>
      <c r="R5" s="2" t="n">
        <f aca="false">IF(AND(ISNUMBER($E5),ISNUMBER(K5)),K5-$E5,"")</f>
        <v>12</v>
      </c>
      <c r="S5" s="2" t="str">
        <f aca="false">IF(AND(ISNUMBER($E5),ISNUMBER(L5)),L5-$E5,"")</f>
        <v/>
      </c>
      <c r="T5" s="2" t="s">
        <v>1040</v>
      </c>
      <c r="U5" s="2" t="s">
        <v>1041</v>
      </c>
      <c r="V5" s="2" t="s">
        <v>1042</v>
      </c>
      <c r="W5" s="2" t="s">
        <v>1043</v>
      </c>
      <c r="X5" s="2" t="s">
        <v>1044</v>
      </c>
      <c r="Y5" s="2" t="s">
        <v>1045</v>
      </c>
      <c r="Z5" s="2" t="s">
        <v>1046</v>
      </c>
    </row>
    <row r="6" customFormat="false" ht="68.65" hidden="false" customHeight="false" outlineLevel="0" collapsed="false">
      <c r="A6" s="2" t="s">
        <v>1047</v>
      </c>
      <c r="B6" s="2" t="s">
        <v>1048</v>
      </c>
      <c r="C6" s="2" t="s">
        <v>1049</v>
      </c>
      <c r="D6" s="2" t="s">
        <v>1010</v>
      </c>
      <c r="E6" s="2"/>
      <c r="F6" s="2" t="n">
        <v>1974</v>
      </c>
      <c r="G6" s="2" t="n">
        <v>1981</v>
      </c>
      <c r="H6" s="2" t="n">
        <v>2013</v>
      </c>
      <c r="I6" s="2" t="n">
        <v>1991</v>
      </c>
      <c r="J6" s="2" t="n">
        <v>1979</v>
      </c>
      <c r="K6" s="2" t="n">
        <v>2016</v>
      </c>
      <c r="L6" s="2" t="n">
        <v>2021</v>
      </c>
      <c r="M6" s="2" t="str">
        <f aca="false">IF(AND(ISNUMBER($E6),ISNUMBER(F6)),F6-$E6,"")</f>
        <v/>
      </c>
      <c r="N6" s="2" t="str">
        <f aca="false">IF(AND(ISNUMBER($E6),ISNUMBER(G6)),G6-$E6,"")</f>
        <v/>
      </c>
      <c r="O6" s="2" t="str">
        <f aca="false">IF(AND(ISNUMBER($E6),ISNUMBER(H6)),H6-$E6,"")</f>
        <v/>
      </c>
      <c r="P6" s="2" t="str">
        <f aca="false">IF(AND(ISNUMBER($E6),ISNUMBER(I6)),I6-$E6,"")</f>
        <v/>
      </c>
      <c r="Q6" s="2" t="str">
        <f aca="false">IF(AND(ISNUMBER($E6),ISNUMBER(J6)),J6-$E6,"")</f>
        <v/>
      </c>
      <c r="R6" s="2" t="str">
        <f aca="false">IF(AND(ISNUMBER($E6),ISNUMBER(K6)),K6-$E6,"")</f>
        <v/>
      </c>
      <c r="S6" s="2" t="str">
        <f aca="false">IF(AND(ISNUMBER($E6),ISNUMBER(L6)),L6-$E6,"")</f>
        <v/>
      </c>
      <c r="T6" s="2" t="s">
        <v>1050</v>
      </c>
      <c r="U6" s="2" t="s">
        <v>1051</v>
      </c>
      <c r="V6" s="2" t="s">
        <v>1052</v>
      </c>
      <c r="W6" s="2" t="s">
        <v>1053</v>
      </c>
      <c r="X6" s="2" t="s">
        <v>1054</v>
      </c>
      <c r="Y6" s="2" t="s">
        <v>1055</v>
      </c>
      <c r="Z6" s="2" t="s">
        <v>1056</v>
      </c>
    </row>
    <row r="7" customFormat="false" ht="57.45" hidden="false" customHeight="false" outlineLevel="0" collapsed="false">
      <c r="A7" s="2" t="s">
        <v>1057</v>
      </c>
      <c r="B7" s="2" t="s">
        <v>1058</v>
      </c>
      <c r="C7" s="2" t="s">
        <v>1059</v>
      </c>
      <c r="D7" s="2" t="s">
        <v>1010</v>
      </c>
      <c r="E7" s="2"/>
      <c r="F7" s="2" t="n">
        <v>1984</v>
      </c>
      <c r="G7" s="2"/>
      <c r="H7" s="2" t="n">
        <v>1984</v>
      </c>
      <c r="I7" s="2" t="n">
        <v>2024</v>
      </c>
      <c r="J7" s="2"/>
      <c r="K7" s="2" t="n">
        <v>2025</v>
      </c>
      <c r="L7" s="2" t="n">
        <v>2021</v>
      </c>
      <c r="M7" s="2" t="str">
        <f aca="false">IF(AND(ISNUMBER($E7),ISNUMBER(F7)),F7-$E7,"")</f>
        <v/>
      </c>
      <c r="N7" s="2" t="str">
        <f aca="false">IF(AND(ISNUMBER($E7),ISNUMBER(G7)),G7-$E7,"")</f>
        <v/>
      </c>
      <c r="O7" s="2" t="str">
        <f aca="false">IF(AND(ISNUMBER($E7),ISNUMBER(H7)),H7-$E7,"")</f>
        <v/>
      </c>
      <c r="P7" s="2" t="str">
        <f aca="false">IF(AND(ISNUMBER($E7),ISNUMBER(I7)),I7-$E7,"")</f>
        <v/>
      </c>
      <c r="Q7" s="2" t="str">
        <f aca="false">IF(AND(ISNUMBER($E7),ISNUMBER(J7)),J7-$E7,"")</f>
        <v/>
      </c>
      <c r="R7" s="2" t="str">
        <f aca="false">IF(AND(ISNUMBER($E7),ISNUMBER(K7)),K7-$E7,"")</f>
        <v/>
      </c>
      <c r="S7" s="2" t="str">
        <f aca="false">IF(AND(ISNUMBER($E7),ISNUMBER(L7)),L7-$E7,"")</f>
        <v/>
      </c>
      <c r="T7" s="2" t="s">
        <v>1060</v>
      </c>
      <c r="U7" s="2" t="s">
        <v>1061</v>
      </c>
      <c r="V7" s="2" t="s">
        <v>1062</v>
      </c>
      <c r="W7" s="2" t="s">
        <v>1063</v>
      </c>
      <c r="X7" s="2" t="s">
        <v>1064</v>
      </c>
      <c r="Y7" s="2" t="s">
        <v>1065</v>
      </c>
      <c r="Z7" s="2" t="s">
        <v>1066</v>
      </c>
    </row>
    <row r="8" customFormat="false" ht="57.45" hidden="false" customHeight="false" outlineLevel="0" collapsed="false">
      <c r="A8" s="2" t="s">
        <v>1067</v>
      </c>
      <c r="B8" s="2" t="s">
        <v>1068</v>
      </c>
      <c r="C8" s="2" t="s">
        <v>1069</v>
      </c>
      <c r="D8" s="2" t="s">
        <v>1010</v>
      </c>
      <c r="E8" s="2" t="n">
        <v>1868</v>
      </c>
      <c r="F8" s="2" t="n">
        <v>1910</v>
      </c>
      <c r="G8" s="2"/>
      <c r="H8" s="2" t="n">
        <v>1951</v>
      </c>
      <c r="I8" s="2" t="n">
        <v>1973</v>
      </c>
      <c r="J8" s="2" t="n">
        <v>1994</v>
      </c>
      <c r="K8" s="2" t="n">
        <v>2013</v>
      </c>
      <c r="L8" s="2" t="n">
        <v>1972</v>
      </c>
      <c r="M8" s="2" t="n">
        <f aca="false">IF(AND(ISNUMBER($E8),ISNUMBER(F8)),F8-$E8,"")</f>
        <v>42</v>
      </c>
      <c r="N8" s="2" t="str">
        <f aca="false">IF(AND(ISNUMBER($E8),ISNUMBER(G8)),G8-$E8,"")</f>
        <v/>
      </c>
      <c r="O8" s="2" t="n">
        <f aca="false">IF(AND(ISNUMBER($E8),ISNUMBER(H8)),H8-$E8,"")</f>
        <v>83</v>
      </c>
      <c r="P8" s="2" t="n">
        <f aca="false">IF(AND(ISNUMBER($E8),ISNUMBER(I8)),I8-$E8,"")</f>
        <v>105</v>
      </c>
      <c r="Q8" s="2" t="n">
        <f aca="false">IF(AND(ISNUMBER($E8),ISNUMBER(J8)),J8-$E8,"")</f>
        <v>126</v>
      </c>
      <c r="R8" s="2" t="n">
        <f aca="false">IF(AND(ISNUMBER($E8),ISNUMBER(K8)),K8-$E8,"")</f>
        <v>145</v>
      </c>
      <c r="S8" s="2" t="n">
        <f aca="false">IF(AND(ISNUMBER($E8),ISNUMBER(L8)),L8-$E8,"")</f>
        <v>104</v>
      </c>
      <c r="T8" s="2" t="s">
        <v>1070</v>
      </c>
      <c r="U8" s="2" t="s">
        <v>1071</v>
      </c>
      <c r="V8" s="2" t="s">
        <v>1072</v>
      </c>
      <c r="W8" s="2" t="s">
        <v>1073</v>
      </c>
      <c r="X8" s="2" t="s">
        <v>1074</v>
      </c>
      <c r="Y8" s="2" t="s">
        <v>1075</v>
      </c>
      <c r="Z8" s="2" t="s">
        <v>1076</v>
      </c>
    </row>
    <row r="9" customFormat="false" ht="46.25" hidden="false" customHeight="false" outlineLevel="0" collapsed="false">
      <c r="A9" s="2" t="s">
        <v>1077</v>
      </c>
      <c r="B9" s="2" t="s">
        <v>1078</v>
      </c>
      <c r="C9" s="2" t="s">
        <v>1039</v>
      </c>
      <c r="D9" s="2" t="s">
        <v>1010</v>
      </c>
      <c r="E9" s="2" t="n">
        <v>1971</v>
      </c>
      <c r="F9" s="2"/>
      <c r="G9" s="2" t="n">
        <v>1974</v>
      </c>
      <c r="H9" s="2"/>
      <c r="I9" s="2" t="n">
        <v>1980</v>
      </c>
      <c r="J9" s="2" t="n">
        <v>1974</v>
      </c>
      <c r="K9" s="2" t="n">
        <v>1982</v>
      </c>
      <c r="L9" s="2" t="n">
        <v>1992</v>
      </c>
      <c r="M9" s="2" t="str">
        <f aca="false">IF(AND(ISNUMBER($E9),ISNUMBER(F9)),F9-$E9,"")</f>
        <v/>
      </c>
      <c r="N9" s="2" t="n">
        <f aca="false">IF(AND(ISNUMBER($E9),ISNUMBER(G9)),G9-$E9,"")</f>
        <v>3</v>
      </c>
      <c r="O9" s="2" t="str">
        <f aca="false">IF(AND(ISNUMBER($E9),ISNUMBER(H9)),H9-$E9,"")</f>
        <v/>
      </c>
      <c r="P9" s="2" t="n">
        <f aca="false">IF(AND(ISNUMBER($E9),ISNUMBER(I9)),I9-$E9,"")</f>
        <v>9</v>
      </c>
      <c r="Q9" s="2" t="n">
        <f aca="false">IF(AND(ISNUMBER($E9),ISNUMBER(J9)),J9-$E9,"")</f>
        <v>3</v>
      </c>
      <c r="R9" s="2" t="n">
        <f aca="false">IF(AND(ISNUMBER($E9),ISNUMBER(K9)),K9-$E9,"")</f>
        <v>11</v>
      </c>
      <c r="S9" s="2" t="n">
        <f aca="false">IF(AND(ISNUMBER($E9),ISNUMBER(L9)),L9-$E9,"")</f>
        <v>21</v>
      </c>
      <c r="T9" s="2" t="s">
        <v>1079</v>
      </c>
      <c r="U9" s="2" t="s">
        <v>1080</v>
      </c>
      <c r="V9" s="2" t="s">
        <v>1081</v>
      </c>
      <c r="W9" s="2" t="s">
        <v>1082</v>
      </c>
      <c r="X9" s="2" t="s">
        <v>1083</v>
      </c>
      <c r="Y9" s="2" t="s">
        <v>1084</v>
      </c>
      <c r="Z9" s="2" t="s">
        <v>1085</v>
      </c>
    </row>
    <row r="10" customFormat="false" ht="35.05" hidden="false" customHeight="false" outlineLevel="0" collapsed="false">
      <c r="A10" s="2" t="s">
        <v>1086</v>
      </c>
      <c r="B10" s="2" t="s">
        <v>1087</v>
      </c>
      <c r="C10" s="2" t="s">
        <v>1039</v>
      </c>
      <c r="D10" s="2" t="s">
        <v>1010</v>
      </c>
      <c r="E10" s="2" t="n">
        <v>1982</v>
      </c>
      <c r="F10" s="2" t="n">
        <v>1988</v>
      </c>
      <c r="G10" s="2"/>
      <c r="H10" s="2" t="n">
        <v>2007</v>
      </c>
      <c r="I10" s="2" t="n">
        <v>2008</v>
      </c>
      <c r="J10" s="2"/>
      <c r="K10" s="2"/>
      <c r="L10" s="2"/>
      <c r="M10" s="2" t="n">
        <f aca="false">IF(AND(ISNUMBER($E10),ISNUMBER(F10)),F10-$E10,"")</f>
        <v>6</v>
      </c>
      <c r="N10" s="2" t="str">
        <f aca="false">IF(AND(ISNUMBER($E10),ISNUMBER(G10)),G10-$E10,"")</f>
        <v/>
      </c>
      <c r="O10" s="2" t="n">
        <f aca="false">IF(AND(ISNUMBER($E10),ISNUMBER(H10)),H10-$E10,"")</f>
        <v>25</v>
      </c>
      <c r="P10" s="2" t="n">
        <f aca="false">IF(AND(ISNUMBER($E10),ISNUMBER(I10)),I10-$E10,"")</f>
        <v>26</v>
      </c>
      <c r="Q10" s="2" t="str">
        <f aca="false">IF(AND(ISNUMBER($E10),ISNUMBER(J10)),J10-$E10,"")</f>
        <v/>
      </c>
      <c r="R10" s="2" t="str">
        <f aca="false">IF(AND(ISNUMBER($E10),ISNUMBER(K10)),K10-$E10,"")</f>
        <v/>
      </c>
      <c r="S10" s="2" t="str">
        <f aca="false">IF(AND(ISNUMBER($E10),ISNUMBER(L10)),L10-$E10,"")</f>
        <v/>
      </c>
      <c r="T10" s="2" t="s">
        <v>1088</v>
      </c>
      <c r="U10" s="2" t="s">
        <v>1089</v>
      </c>
      <c r="V10" s="2" t="s">
        <v>1090</v>
      </c>
      <c r="W10" s="2" t="s">
        <v>1091</v>
      </c>
      <c r="X10" s="2" t="s">
        <v>1091</v>
      </c>
      <c r="Y10" s="2" t="s">
        <v>1091</v>
      </c>
      <c r="Z10" s="2" t="s">
        <v>1092</v>
      </c>
    </row>
    <row r="11" customFormat="false" ht="57.45" hidden="false" customHeight="false" outlineLevel="0" collapsed="false">
      <c r="A11" s="2" t="s">
        <v>1093</v>
      </c>
      <c r="B11" s="2" t="s">
        <v>1094</v>
      </c>
      <c r="C11" s="2" t="s">
        <v>1030</v>
      </c>
      <c r="D11" s="2" t="s">
        <v>1095</v>
      </c>
      <c r="E11" s="2" t="n">
        <v>1991</v>
      </c>
      <c r="F11" s="2" t="n">
        <v>2013</v>
      </c>
      <c r="G11" s="2" t="n">
        <v>2025</v>
      </c>
      <c r="H11" s="2" t="n">
        <v>2016</v>
      </c>
      <c r="I11" s="2" t="n">
        <v>2015</v>
      </c>
      <c r="J11" s="2"/>
      <c r="K11" s="2" t="n">
        <v>2020</v>
      </c>
      <c r="L11" s="2"/>
      <c r="M11" s="2" t="n">
        <f aca="false">IF(AND(ISNUMBER($E11),ISNUMBER(F11)),F11-$E11,"")</f>
        <v>22</v>
      </c>
      <c r="N11" s="2" t="n">
        <f aca="false">IF(AND(ISNUMBER($E11),ISNUMBER(G11)),G11-$E11,"")</f>
        <v>34</v>
      </c>
      <c r="O11" s="2" t="n">
        <f aca="false">IF(AND(ISNUMBER($E11),ISNUMBER(H11)),H11-$E11,"")</f>
        <v>25</v>
      </c>
      <c r="P11" s="2" t="n">
        <f aca="false">IF(AND(ISNUMBER($E11),ISNUMBER(I11)),I11-$E11,"")</f>
        <v>24</v>
      </c>
      <c r="Q11" s="2" t="str">
        <f aca="false">IF(AND(ISNUMBER($E11),ISNUMBER(J11)),J11-$E11,"")</f>
        <v/>
      </c>
      <c r="R11" s="2" t="n">
        <f aca="false">IF(AND(ISNUMBER($E11),ISNUMBER(K11)),K11-$E11,"")</f>
        <v>29</v>
      </c>
      <c r="S11" s="2" t="str">
        <f aca="false">IF(AND(ISNUMBER($E11),ISNUMBER(L11)),L11-$E11,"")</f>
        <v/>
      </c>
      <c r="T11" s="2" t="s">
        <v>1096</v>
      </c>
      <c r="U11" s="2" t="s">
        <v>1097</v>
      </c>
      <c r="V11" s="2" t="s">
        <v>1098</v>
      </c>
      <c r="W11" s="2" t="s">
        <v>1091</v>
      </c>
      <c r="X11" s="2" t="s">
        <v>1099</v>
      </c>
      <c r="Y11" s="2" t="s">
        <v>1100</v>
      </c>
      <c r="Z11" s="2"/>
    </row>
    <row r="12" customFormat="false" ht="57.45" hidden="false" customHeight="false" outlineLevel="0" collapsed="false">
      <c r="A12" s="2" t="s">
        <v>1101</v>
      </c>
      <c r="B12" s="2" t="s">
        <v>1102</v>
      </c>
      <c r="C12" s="2" t="s">
        <v>1030</v>
      </c>
      <c r="D12" s="2" t="s">
        <v>1103</v>
      </c>
      <c r="E12" s="2"/>
      <c r="F12" s="2"/>
      <c r="G12" s="2"/>
      <c r="H12" s="2" t="n">
        <v>2016</v>
      </c>
      <c r="I12" s="2" t="n">
        <v>2016</v>
      </c>
      <c r="J12" s="2"/>
      <c r="K12" s="2"/>
      <c r="L12" s="2" t="n">
        <v>2017</v>
      </c>
      <c r="M12" s="2" t="str">
        <f aca="false">IF(AND(ISNUMBER($E12),ISNUMBER(F12)),F12-$E12,"")</f>
        <v/>
      </c>
      <c r="N12" s="2" t="str">
        <f aca="false">IF(AND(ISNUMBER($E12),ISNUMBER(G12)),G12-$E12,"")</f>
        <v/>
      </c>
      <c r="O12" s="2" t="str">
        <f aca="false">IF(AND(ISNUMBER($E12),ISNUMBER(H12)),H12-$E12,"")</f>
        <v/>
      </c>
      <c r="P12" s="2" t="str">
        <f aca="false">IF(AND(ISNUMBER($E12),ISNUMBER(I12)),I12-$E12,"")</f>
        <v/>
      </c>
      <c r="Q12" s="2" t="str">
        <f aca="false">IF(AND(ISNUMBER($E12),ISNUMBER(J12)),J12-$E12,"")</f>
        <v/>
      </c>
      <c r="R12" s="2" t="str">
        <f aca="false">IF(AND(ISNUMBER($E12),ISNUMBER(K12)),K12-$E12,"")</f>
        <v/>
      </c>
      <c r="S12" s="2" t="str">
        <f aca="false">IF(AND(ISNUMBER($E12),ISNUMBER(L12)),L12-$E12,"")</f>
        <v/>
      </c>
      <c r="T12" s="2" t="s">
        <v>1104</v>
      </c>
      <c r="U12" s="2" t="s">
        <v>1091</v>
      </c>
      <c r="V12" s="2" t="s">
        <v>1105</v>
      </c>
      <c r="W12" s="2" t="s">
        <v>1091</v>
      </c>
      <c r="X12" s="2" t="s">
        <v>1106</v>
      </c>
      <c r="Y12" s="2" t="s">
        <v>1107</v>
      </c>
      <c r="Z12" s="2" t="s">
        <v>1108</v>
      </c>
    </row>
    <row r="13" customFormat="false" ht="46.25" hidden="false" customHeight="false" outlineLevel="0" collapsed="false">
      <c r="A13" s="2" t="s">
        <v>1109</v>
      </c>
      <c r="B13" s="2" t="s">
        <v>1110</v>
      </c>
      <c r="C13" s="2" t="s">
        <v>1111</v>
      </c>
      <c r="D13" s="2" t="s">
        <v>1103</v>
      </c>
      <c r="E13" s="2" t="n">
        <v>1998</v>
      </c>
      <c r="F13" s="2" t="n">
        <v>1998</v>
      </c>
      <c r="G13" s="2" t="n">
        <v>1998</v>
      </c>
      <c r="H13" s="2" t="n">
        <v>1998</v>
      </c>
      <c r="I13" s="2"/>
      <c r="J13" s="2"/>
      <c r="K13" s="2"/>
      <c r="L13" s="2" t="n">
        <v>2017</v>
      </c>
      <c r="M13" s="2" t="n">
        <f aca="false">IF(AND(ISNUMBER($E13),ISNUMBER(F13)),F13-$E13,"")</f>
        <v>0</v>
      </c>
      <c r="N13" s="2" t="n">
        <f aca="false">IF(AND(ISNUMBER($E13),ISNUMBER(G13)),G13-$E13,"")</f>
        <v>0</v>
      </c>
      <c r="O13" s="2" t="n">
        <f aca="false">IF(AND(ISNUMBER($E13),ISNUMBER(H13)),H13-$E13,"")</f>
        <v>0</v>
      </c>
      <c r="P13" s="2" t="str">
        <f aca="false">IF(AND(ISNUMBER($E13),ISNUMBER(I13)),I13-$E13,"")</f>
        <v/>
      </c>
      <c r="Q13" s="2" t="str">
        <f aca="false">IF(AND(ISNUMBER($E13),ISNUMBER(J13)),J13-$E13,"")</f>
        <v/>
      </c>
      <c r="R13" s="2" t="str">
        <f aca="false">IF(AND(ISNUMBER($E13),ISNUMBER(K13)),K13-$E13,"")</f>
        <v/>
      </c>
      <c r="S13" s="2" t="n">
        <f aca="false">IF(AND(ISNUMBER($E13),ISNUMBER(L13)),L13-$E13,"")</f>
        <v>19</v>
      </c>
      <c r="T13" s="2" t="s">
        <v>1112</v>
      </c>
      <c r="U13" s="2" t="s">
        <v>1113</v>
      </c>
      <c r="V13" s="2" t="s">
        <v>1114</v>
      </c>
      <c r="W13" s="2" t="s">
        <v>1091</v>
      </c>
      <c r="X13" s="2" t="s">
        <v>1091</v>
      </c>
      <c r="Y13" s="2" t="s">
        <v>1115</v>
      </c>
      <c r="Z13" s="2" t="s">
        <v>1116</v>
      </c>
    </row>
    <row r="14" customFormat="false" ht="57.45" hidden="false" customHeight="false" outlineLevel="0" collapsed="false">
      <c r="A14" s="2" t="s">
        <v>1117</v>
      </c>
      <c r="B14" s="2" t="s">
        <v>1118</v>
      </c>
      <c r="C14" s="2" t="s">
        <v>1119</v>
      </c>
      <c r="D14" s="2" t="s">
        <v>1103</v>
      </c>
      <c r="E14" s="2"/>
      <c r="F14" s="2" t="n">
        <v>1963</v>
      </c>
      <c r="G14" s="2"/>
      <c r="H14" s="2" t="n">
        <v>1961</v>
      </c>
      <c r="I14" s="2" t="n">
        <v>1961</v>
      </c>
      <c r="J14" s="2" t="n">
        <v>1917</v>
      </c>
      <c r="K14" s="2"/>
      <c r="L14" s="2" t="n">
        <v>1961</v>
      </c>
      <c r="M14" s="2" t="str">
        <f aca="false">IF(AND(ISNUMBER($E14),ISNUMBER(F14)),F14-$E14,"")</f>
        <v/>
      </c>
      <c r="N14" s="2" t="str">
        <f aca="false">IF(AND(ISNUMBER($E14),ISNUMBER(G14)),G14-$E14,"")</f>
        <v/>
      </c>
      <c r="O14" s="2" t="str">
        <f aca="false">IF(AND(ISNUMBER($E14),ISNUMBER(H14)),H14-$E14,"")</f>
        <v/>
      </c>
      <c r="P14" s="2" t="str">
        <f aca="false">IF(AND(ISNUMBER($E14),ISNUMBER(I14)),I14-$E14,"")</f>
        <v/>
      </c>
      <c r="Q14" s="2" t="str">
        <f aca="false">IF(AND(ISNUMBER($E14),ISNUMBER(J14)),J14-$E14,"")</f>
        <v/>
      </c>
      <c r="R14" s="2" t="str">
        <f aca="false">IF(AND(ISNUMBER($E14),ISNUMBER(K14)),K14-$E14,"")</f>
        <v/>
      </c>
      <c r="S14" s="2" t="str">
        <f aca="false">IF(AND(ISNUMBER($E14),ISNUMBER(L14)),L14-$E14,"")</f>
        <v/>
      </c>
      <c r="T14" s="2" t="s">
        <v>1091</v>
      </c>
      <c r="U14" s="2" t="s">
        <v>1091</v>
      </c>
      <c r="V14" s="2" t="s">
        <v>1120</v>
      </c>
      <c r="W14" s="2" t="s">
        <v>1121</v>
      </c>
      <c r="X14" s="2" t="s">
        <v>1091</v>
      </c>
      <c r="Y14" s="2" t="s">
        <v>1122</v>
      </c>
      <c r="Z14" s="2" t="s">
        <v>1123</v>
      </c>
    </row>
    <row r="15" customFormat="false" ht="35.05" hidden="false" customHeight="false" outlineLevel="0" collapsed="false">
      <c r="A15" s="2" t="s">
        <v>1124</v>
      </c>
      <c r="B15" s="2" t="s">
        <v>1125</v>
      </c>
      <c r="C15" s="2" t="s">
        <v>1126</v>
      </c>
      <c r="D15" s="2" t="s">
        <v>1103</v>
      </c>
      <c r="E15" s="2"/>
      <c r="F15" s="2"/>
      <c r="G15" s="2" t="n">
        <v>2018</v>
      </c>
      <c r="H15" s="2" t="n">
        <v>2008</v>
      </c>
      <c r="I15" s="2"/>
      <c r="J15" s="2"/>
      <c r="K15" s="2"/>
      <c r="L15" s="2"/>
      <c r="M15" s="2" t="str">
        <f aca="false">IF(AND(ISNUMBER($E15),ISNUMBER(F15)),F15-$E15,"")</f>
        <v/>
      </c>
      <c r="N15" s="2" t="str">
        <f aca="false">IF(AND(ISNUMBER($E15),ISNUMBER(G15)),G15-$E15,"")</f>
        <v/>
      </c>
      <c r="O15" s="2" t="str">
        <f aca="false">IF(AND(ISNUMBER($E15),ISNUMBER(H15)),H15-$E15,"")</f>
        <v/>
      </c>
      <c r="P15" s="2" t="str">
        <f aca="false">IF(AND(ISNUMBER($E15),ISNUMBER(I15)),I15-$E15,"")</f>
        <v/>
      </c>
      <c r="Q15" s="2" t="str">
        <f aca="false">IF(AND(ISNUMBER($E15),ISNUMBER(J15)),J15-$E15,"")</f>
        <v/>
      </c>
      <c r="R15" s="2" t="str">
        <f aca="false">IF(AND(ISNUMBER($E15),ISNUMBER(K15)),K15-$E15,"")</f>
        <v/>
      </c>
      <c r="S15" s="2" t="str">
        <f aca="false">IF(AND(ISNUMBER($E15),ISNUMBER(L15)),L15-$E15,"")</f>
        <v/>
      </c>
      <c r="T15" s="2" t="s">
        <v>1127</v>
      </c>
      <c r="U15" s="2" t="s">
        <v>1128</v>
      </c>
      <c r="V15" s="2" t="s">
        <v>1129</v>
      </c>
      <c r="W15" s="2" t="s">
        <v>1130</v>
      </c>
      <c r="X15" s="2" t="s">
        <v>1091</v>
      </c>
      <c r="Y15" s="2" t="s">
        <v>1131</v>
      </c>
      <c r="Z15" s="2" t="s">
        <v>1132</v>
      </c>
    </row>
    <row r="16" customFormat="false" ht="57.45" hidden="false" customHeight="false" outlineLevel="0" collapsed="false">
      <c r="A16" s="2" t="s">
        <v>1133</v>
      </c>
      <c r="B16" s="2" t="s">
        <v>1134</v>
      </c>
      <c r="C16" s="2" t="s">
        <v>1135</v>
      </c>
      <c r="D16" s="2" t="s">
        <v>1103</v>
      </c>
      <c r="E16" s="2" t="n">
        <v>1995</v>
      </c>
      <c r="F16" s="2" t="n">
        <v>1996</v>
      </c>
      <c r="G16" s="2"/>
      <c r="H16" s="2" t="n">
        <v>1995</v>
      </c>
      <c r="I16" s="2" t="n">
        <v>1996</v>
      </c>
      <c r="J16" s="2"/>
      <c r="K16" s="2" t="n">
        <v>2024</v>
      </c>
      <c r="L16" s="2"/>
      <c r="M16" s="2" t="n">
        <f aca="false">IF(AND(ISNUMBER($E16),ISNUMBER(F16)),F16-$E16,"")</f>
        <v>1</v>
      </c>
      <c r="N16" s="2" t="str">
        <f aca="false">IF(AND(ISNUMBER($E16),ISNUMBER(G16)),G16-$E16,"")</f>
        <v/>
      </c>
      <c r="O16" s="2" t="n">
        <f aca="false">IF(AND(ISNUMBER($E16),ISNUMBER(H16)),H16-$E16,"")</f>
        <v>0</v>
      </c>
      <c r="P16" s="2" t="n">
        <f aca="false">IF(AND(ISNUMBER($E16),ISNUMBER(I16)),I16-$E16,"")</f>
        <v>1</v>
      </c>
      <c r="Q16" s="2" t="str">
        <f aca="false">IF(AND(ISNUMBER($E16),ISNUMBER(J16)),J16-$E16,"")</f>
        <v/>
      </c>
      <c r="R16" s="2" t="n">
        <f aca="false">IF(AND(ISNUMBER($E16),ISNUMBER(K16)),K16-$E16,"")</f>
        <v>29</v>
      </c>
      <c r="S16" s="2" t="str">
        <f aca="false">IF(AND(ISNUMBER($E16),ISNUMBER(L16)),L16-$E16,"")</f>
        <v/>
      </c>
      <c r="T16" s="2" t="s">
        <v>1136</v>
      </c>
      <c r="U16" s="2" t="s">
        <v>1091</v>
      </c>
      <c r="V16" s="2" t="s">
        <v>1137</v>
      </c>
      <c r="W16" s="2" t="s">
        <v>1091</v>
      </c>
      <c r="X16" s="2" t="s">
        <v>1138</v>
      </c>
      <c r="Y16" s="2" t="s">
        <v>1091</v>
      </c>
      <c r="Z16" s="2" t="s">
        <v>1139</v>
      </c>
    </row>
    <row r="17" customFormat="false" ht="15" hidden="false" customHeight="false" outlineLevel="0" collapsed="false">
      <c r="A17" s="6"/>
      <c r="B17" s="6"/>
      <c r="C17" s="6"/>
      <c r="D17" s="6"/>
      <c r="E17" s="6"/>
      <c r="F17" s="6"/>
      <c r="G17" s="6"/>
      <c r="H17" s="6"/>
      <c r="I17" s="6"/>
      <c r="J17" s="6"/>
      <c r="K17" s="6"/>
      <c r="L17" s="6"/>
      <c r="M17" s="6"/>
      <c r="N17" s="6"/>
      <c r="O17" s="6"/>
      <c r="P17" s="6"/>
      <c r="Q17" s="6"/>
      <c r="R17" s="6"/>
      <c r="S17" s="6"/>
      <c r="T17" s="6"/>
      <c r="U17" s="6"/>
      <c r="V17" s="6"/>
      <c r="W17" s="6"/>
      <c r="X17" s="6"/>
      <c r="Y17" s="6"/>
      <c r="Z17" s="6"/>
    </row>
    <row r="18" customFormat="false" ht="23.85" hidden="false" customHeight="false" outlineLevel="0" collapsed="false">
      <c r="A18" s="2" t="s">
        <v>1140</v>
      </c>
      <c r="B18" s="2"/>
      <c r="C18" s="2"/>
      <c r="D18" s="2"/>
      <c r="E18" s="2"/>
      <c r="F18" s="2"/>
      <c r="G18" s="2"/>
      <c r="H18" s="2"/>
      <c r="I18" s="2"/>
      <c r="J18" s="2"/>
      <c r="K18" s="2"/>
      <c r="L18" s="2"/>
      <c r="M18" s="2" t="n">
        <f aca="false">IFERROR(MEDIAN(M2:M10),"")</f>
        <v>5.5</v>
      </c>
      <c r="N18" s="2" t="n">
        <f aca="false">IFERROR(MEDIAN(N2:N10),"")</f>
        <v>10</v>
      </c>
      <c r="O18" s="2" t="n">
        <f aca="false">IFERROR(MEDIAN(O2:O10),"")</f>
        <v>23.5</v>
      </c>
      <c r="P18" s="2" t="n">
        <f aca="false">IFERROR(MEDIAN(P2:P10),"")</f>
        <v>18</v>
      </c>
      <c r="Q18" s="2" t="n">
        <f aca="false">IFERROR(MEDIAN(Q2:Q10),"")</f>
        <v>26</v>
      </c>
      <c r="R18" s="2" t="n">
        <f aca="false">IFERROR(MEDIAN(R2:R10),"")</f>
        <v>24</v>
      </c>
      <c r="S18" s="2" t="n">
        <f aca="false">IFERROR(MEDIAN(S2:S10),"")</f>
        <v>32</v>
      </c>
      <c r="T18" s="2"/>
      <c r="U18" s="2"/>
      <c r="V18" s="2"/>
      <c r="W18" s="2"/>
      <c r="X18" s="2"/>
      <c r="Y18" s="2"/>
      <c r="Z18" s="2"/>
    </row>
    <row r="19" customFormat="false" ht="15" hidden="false" customHeight="false" outlineLevel="0" collapsed="false">
      <c r="A19" s="2" t="s">
        <v>1141</v>
      </c>
      <c r="B19" s="2"/>
      <c r="C19" s="2"/>
      <c r="D19" s="2"/>
      <c r="E19" s="2"/>
      <c r="F19" s="2"/>
      <c r="G19" s="2"/>
      <c r="H19" s="2"/>
      <c r="I19" s="2"/>
      <c r="J19" s="2"/>
      <c r="K19" s="2"/>
      <c r="L19" s="2"/>
      <c r="M19" s="2" t="n">
        <f aca="false">COUNT(M2:M10)</f>
        <v>6</v>
      </c>
      <c r="N19" s="2" t="n">
        <f aca="false">COUNT(N2:N10)</f>
        <v>4</v>
      </c>
      <c r="O19" s="2" t="n">
        <f aca="false">COUNT(O2:O10)</f>
        <v>6</v>
      </c>
      <c r="P19" s="2" t="n">
        <f aca="false">COUNT(P2:P10)</f>
        <v>7</v>
      </c>
      <c r="Q19" s="2" t="n">
        <f aca="false">COUNT(Q2:Q10)</f>
        <v>5</v>
      </c>
      <c r="R19" s="2" t="n">
        <f aca="false">COUNT(R2:R10)</f>
        <v>6</v>
      </c>
      <c r="S19" s="2" t="n">
        <f aca="false">COUNT(S2:S10)</f>
        <v>4</v>
      </c>
      <c r="T19" s="2"/>
      <c r="U19" s="2"/>
      <c r="V19" s="2"/>
      <c r="W19" s="2"/>
      <c r="X19" s="2"/>
      <c r="Y19" s="2"/>
      <c r="Z19" s="2"/>
    </row>
    <row r="20" customFormat="false" ht="15" hidden="false" customHeight="false" outlineLevel="0" collapsed="false">
      <c r="A20" s="2" t="s">
        <v>1142</v>
      </c>
      <c r="B20" s="2"/>
      <c r="C20" s="2"/>
      <c r="D20" s="2"/>
      <c r="E20" s="2"/>
      <c r="F20" s="2"/>
      <c r="G20" s="2"/>
      <c r="H20" s="2"/>
      <c r="I20" s="2"/>
      <c r="J20" s="2"/>
      <c r="K20" s="2"/>
      <c r="L20" s="2"/>
      <c r="M20" s="2" t="n">
        <f aca="false">M11</f>
        <v>22</v>
      </c>
      <c r="N20" s="2" t="n">
        <f aca="false">N11</f>
        <v>34</v>
      </c>
      <c r="O20" s="2" t="n">
        <f aca="false">O11</f>
        <v>25</v>
      </c>
      <c r="P20" s="2" t="n">
        <f aca="false">P11</f>
        <v>24</v>
      </c>
      <c r="Q20" s="2" t="str">
        <f aca="false">Q11</f>
        <v/>
      </c>
      <c r="R20" s="2" t="n">
        <f aca="false">R11</f>
        <v>29</v>
      </c>
      <c r="S20" s="2" t="str">
        <f aca="false">S11</f>
        <v/>
      </c>
      <c r="T20" s="2"/>
      <c r="U20" s="2"/>
      <c r="V20" s="2"/>
      <c r="W20" s="2"/>
      <c r="X20" s="2"/>
      <c r="Y20" s="2"/>
      <c r="Z20" s="2"/>
    </row>
    <row r="21" customFormat="false" ht="202.95" hidden="false" customHeight="false" outlineLevel="0" collapsed="false">
      <c r="A21" s="2" t="s">
        <v>1143</v>
      </c>
      <c r="B21" s="2"/>
      <c r="C21" s="2"/>
      <c r="D21" s="2"/>
      <c r="E21" s="2"/>
      <c r="F21" s="2"/>
      <c r="G21" s="2"/>
      <c r="H21" s="2"/>
      <c r="I21" s="2"/>
      <c r="J21" s="2"/>
      <c r="K21" s="2"/>
      <c r="L21" s="2"/>
      <c r="M21" s="2"/>
      <c r="N21" s="2"/>
      <c r="O21" s="2"/>
      <c r="P21" s="2"/>
      <c r="Q21" s="2"/>
      <c r="R21" s="2"/>
      <c r="S21" s="2"/>
      <c r="T21" s="2"/>
      <c r="U21" s="2"/>
      <c r="V21" s="2"/>
      <c r="W21" s="2"/>
      <c r="X21" s="2"/>
      <c r="Y21" s="2"/>
      <c r="Z21"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6"/>
    <col collapsed="false" customWidth="true" hidden="false" outlineLevel="0" max="4" min="3" style="0" width="10"/>
    <col collapsed="false" customWidth="true" hidden="false" outlineLevel="0" max="5" min="5" style="0" width="11"/>
    <col collapsed="false" customWidth="true" hidden="false" outlineLevel="0" max="6" min="6" style="0" width="9"/>
    <col collapsed="false" customWidth="true" hidden="false" outlineLevel="0" max="7" min="7" style="0" width="14"/>
    <col collapsed="false" customWidth="true" hidden="false" outlineLevel="0" max="9" min="8" style="0" width="10"/>
  </cols>
  <sheetData>
    <row r="1" customFormat="false" ht="35.05" hidden="false" customHeight="false" outlineLevel="0" collapsed="false">
      <c r="A1" s="3" t="s">
        <v>1144</v>
      </c>
      <c r="B1" s="3" t="s">
        <v>1145</v>
      </c>
      <c r="C1" s="3" t="s">
        <v>1146</v>
      </c>
      <c r="D1" s="3" t="s">
        <v>54</v>
      </c>
      <c r="E1" s="3" t="s">
        <v>55</v>
      </c>
      <c r="F1" s="3" t="s">
        <v>1147</v>
      </c>
      <c r="G1" s="3" t="s">
        <v>1148</v>
      </c>
      <c r="H1" s="3" t="s">
        <v>1149</v>
      </c>
      <c r="I1" s="3" t="s">
        <v>1150</v>
      </c>
    </row>
    <row r="2" customFormat="false" ht="15" hidden="false" customHeight="false" outlineLevel="0" collapsed="false">
      <c r="A2" s="2" t="s">
        <v>1151</v>
      </c>
      <c r="B2" s="2" t="s">
        <v>1152</v>
      </c>
      <c r="C2" s="2" t="s">
        <v>1153</v>
      </c>
      <c r="D2" s="2" t="n">
        <v>25.9292</v>
      </c>
      <c r="E2" s="2" t="n">
        <v>-80.1782</v>
      </c>
      <c r="F2" s="2" t="n">
        <v>893</v>
      </c>
      <c r="G2" s="2" t="n">
        <v>20.795</v>
      </c>
      <c r="H2" s="2" t="n">
        <v>0</v>
      </c>
      <c r="I2" s="2" t="s">
        <v>1154</v>
      </c>
    </row>
    <row r="3" customFormat="false" ht="15" hidden="false" customHeight="false" outlineLevel="0" collapsed="false">
      <c r="A3" s="2" t="s">
        <v>1151</v>
      </c>
      <c r="B3" s="2" t="s">
        <v>1152</v>
      </c>
      <c r="C3" s="2" t="s">
        <v>1155</v>
      </c>
      <c r="D3" s="2" t="n">
        <v>25.9567</v>
      </c>
      <c r="E3" s="2" t="n">
        <v>-80.1796</v>
      </c>
      <c r="F3" s="2" t="n">
        <v>383</v>
      </c>
      <c r="G3" s="2" t="n">
        <v>8.917</v>
      </c>
      <c r="H3" s="2" t="n">
        <v>1.9</v>
      </c>
      <c r="I3" s="2" t="s">
        <v>1154</v>
      </c>
    </row>
    <row r="4" customFormat="false" ht="15" hidden="false" customHeight="false" outlineLevel="0" collapsed="false">
      <c r="A4" s="2" t="s">
        <v>1151</v>
      </c>
      <c r="B4" s="2" t="s">
        <v>1152</v>
      </c>
      <c r="C4" s="2" t="s">
        <v>1156</v>
      </c>
      <c r="D4" s="2" t="n">
        <v>25.8941</v>
      </c>
      <c r="E4" s="2" t="n">
        <v>-80.1825</v>
      </c>
      <c r="F4" s="2" t="n">
        <v>224</v>
      </c>
      <c r="G4" s="2" t="n">
        <v>5.217</v>
      </c>
      <c r="H4" s="2" t="n">
        <v>2.4</v>
      </c>
      <c r="I4" s="2" t="s">
        <v>1154</v>
      </c>
    </row>
    <row r="5" customFormat="false" ht="15" hidden="false" customHeight="false" outlineLevel="0" collapsed="false">
      <c r="A5" s="2" t="s">
        <v>1151</v>
      </c>
      <c r="B5" s="2" t="s">
        <v>1152</v>
      </c>
      <c r="C5" s="2" t="s">
        <v>1157</v>
      </c>
      <c r="D5" s="2" t="n">
        <v>25.8537</v>
      </c>
      <c r="E5" s="2" t="n">
        <v>-80.1792</v>
      </c>
      <c r="F5" s="2" t="n">
        <v>168</v>
      </c>
      <c r="G5" s="2" t="n">
        <v>3.911</v>
      </c>
      <c r="H5" s="2" t="n">
        <v>5.2</v>
      </c>
      <c r="I5" s="2"/>
    </row>
    <row r="6" customFormat="false" ht="15" hidden="false" customHeight="false" outlineLevel="0" collapsed="false">
      <c r="A6" s="2" t="s">
        <v>1151</v>
      </c>
      <c r="B6" s="2" t="s">
        <v>1152</v>
      </c>
      <c r="C6" s="2" t="s">
        <v>1158</v>
      </c>
      <c r="D6" s="2" t="n">
        <v>25.8949</v>
      </c>
      <c r="E6" s="2" t="n">
        <v>-80.1508</v>
      </c>
      <c r="F6" s="2" t="n">
        <v>131</v>
      </c>
      <c r="G6" s="2" t="n">
        <v>3.056</v>
      </c>
      <c r="H6" s="2" t="n">
        <v>2.9</v>
      </c>
      <c r="I6" s="2" t="s">
        <v>1154</v>
      </c>
    </row>
    <row r="7" customFormat="false" ht="15" hidden="false" customHeight="false" outlineLevel="0" collapsed="false">
      <c r="A7" s="2" t="s">
        <v>1151</v>
      </c>
      <c r="B7" s="2" t="s">
        <v>1152</v>
      </c>
      <c r="C7" s="2" t="s">
        <v>1159</v>
      </c>
      <c r="D7" s="2" t="n">
        <v>26.1444</v>
      </c>
      <c r="E7" s="2" t="n">
        <v>-80.1717</v>
      </c>
      <c r="F7" s="2" t="n">
        <v>126</v>
      </c>
      <c r="G7" s="2" t="n">
        <v>2.941</v>
      </c>
      <c r="H7" s="2" t="n">
        <v>14.9</v>
      </c>
      <c r="I7" s="2" t="s">
        <v>1154</v>
      </c>
    </row>
    <row r="8" customFormat="false" ht="15" hidden="false" customHeight="false" outlineLevel="0" collapsed="false">
      <c r="A8" s="2" t="s">
        <v>1151</v>
      </c>
      <c r="B8" s="2" t="s">
        <v>1152</v>
      </c>
      <c r="C8" s="2" t="s">
        <v>1160</v>
      </c>
      <c r="D8" s="2" t="n">
        <v>25.9823</v>
      </c>
      <c r="E8" s="2" t="n">
        <v>-80.2792</v>
      </c>
      <c r="F8" s="2" t="n">
        <v>104</v>
      </c>
      <c r="G8" s="2" t="n">
        <v>2.412</v>
      </c>
      <c r="H8" s="2" t="n">
        <v>7.3</v>
      </c>
      <c r="I8" s="2" t="s">
        <v>1154</v>
      </c>
    </row>
    <row r="9" customFormat="false" ht="15" hidden="false" customHeight="false" outlineLevel="0" collapsed="false">
      <c r="A9" s="2" t="s">
        <v>1151</v>
      </c>
      <c r="B9" s="2" t="s">
        <v>1152</v>
      </c>
      <c r="C9" s="2" t="s">
        <v>1161</v>
      </c>
      <c r="D9" s="2" t="n">
        <v>25.9912</v>
      </c>
      <c r="E9" s="2" t="n">
        <v>-80.2113</v>
      </c>
      <c r="F9" s="2" t="n">
        <v>99</v>
      </c>
      <c r="G9" s="2" t="n">
        <v>2.297</v>
      </c>
      <c r="H9" s="2" t="n">
        <v>4.8</v>
      </c>
      <c r="I9" s="2" t="s">
        <v>1154</v>
      </c>
    </row>
    <row r="10" customFormat="false" ht="15" hidden="false" customHeight="false" outlineLevel="0" collapsed="false">
      <c r="A10" s="2" t="s">
        <v>1151</v>
      </c>
      <c r="B10" s="2" t="s">
        <v>1152</v>
      </c>
      <c r="C10" s="2" t="s">
        <v>1162</v>
      </c>
      <c r="D10" s="2" t="n">
        <v>28.3902</v>
      </c>
      <c r="E10" s="2" t="n">
        <v>-81.4141</v>
      </c>
      <c r="F10" s="2" t="n">
        <v>93</v>
      </c>
      <c r="G10" s="2" t="n">
        <v>2.157</v>
      </c>
      <c r="H10" s="2" t="n">
        <v>186.2</v>
      </c>
      <c r="I10" s="2"/>
    </row>
    <row r="11" customFormat="false" ht="15" hidden="false" customHeight="false" outlineLevel="0" collapsed="false">
      <c r="A11" s="2" t="s">
        <v>1151</v>
      </c>
      <c r="B11" s="2" t="s">
        <v>1152</v>
      </c>
      <c r="C11" s="2" t="s">
        <v>1163</v>
      </c>
      <c r="D11" s="2" t="n">
        <v>25.9377</v>
      </c>
      <c r="E11" s="2" t="n">
        <v>-80.1379</v>
      </c>
      <c r="F11" s="2" t="n">
        <v>82</v>
      </c>
      <c r="G11" s="2" t="n">
        <v>1.917</v>
      </c>
      <c r="H11" s="2" t="n">
        <v>2.6</v>
      </c>
      <c r="I11" s="2" t="s">
        <v>1154</v>
      </c>
    </row>
    <row r="12" customFormat="false" ht="15" hidden="false" customHeight="false" outlineLevel="0" collapsed="false">
      <c r="A12" s="2" t="s">
        <v>1151</v>
      </c>
      <c r="B12" s="2" t="s">
        <v>1152</v>
      </c>
      <c r="C12" s="2" t="s">
        <v>1164</v>
      </c>
      <c r="D12" s="2" t="n">
        <v>28.3854</v>
      </c>
      <c r="E12" s="2" t="n">
        <v>-81.4683</v>
      </c>
      <c r="F12" s="2" t="n">
        <v>82</v>
      </c>
      <c r="G12" s="2" t="n">
        <v>1.909</v>
      </c>
      <c r="H12" s="2" t="n">
        <v>187.3</v>
      </c>
      <c r="I12" s="2"/>
    </row>
    <row r="13" customFormat="false" ht="15" hidden="false" customHeight="false" outlineLevel="0" collapsed="false">
      <c r="A13" s="2" t="s">
        <v>1151</v>
      </c>
      <c r="B13" s="2" t="s">
        <v>1152</v>
      </c>
      <c r="C13" s="2" t="s">
        <v>1165</v>
      </c>
      <c r="D13" s="2" t="n">
        <v>25.8526</v>
      </c>
      <c r="E13" s="2" t="n">
        <v>-80.2073</v>
      </c>
      <c r="F13" s="2" t="n">
        <v>77</v>
      </c>
      <c r="G13" s="2" t="n">
        <v>1.804</v>
      </c>
      <c r="H13" s="2" t="n">
        <v>5.6</v>
      </c>
      <c r="I13" s="2" t="s">
        <v>1154</v>
      </c>
    </row>
    <row r="14" customFormat="false" ht="15" hidden="false" customHeight="false" outlineLevel="0" collapsed="false">
      <c r="A14" s="2" t="s">
        <v>1151</v>
      </c>
      <c r="B14" s="2" t="s">
        <v>1152</v>
      </c>
      <c r="C14" s="2" t="s">
        <v>1166</v>
      </c>
      <c r="D14" s="2" t="n">
        <v>26.0221</v>
      </c>
      <c r="E14" s="2" t="n">
        <v>-80.1513</v>
      </c>
      <c r="F14" s="2" t="n">
        <v>76</v>
      </c>
      <c r="G14" s="2" t="n">
        <v>1.78</v>
      </c>
      <c r="H14" s="2" t="n">
        <v>6.6</v>
      </c>
      <c r="I14" s="2"/>
    </row>
    <row r="15" customFormat="false" ht="15" hidden="false" customHeight="false" outlineLevel="0" collapsed="false">
      <c r="A15" s="2" t="s">
        <v>1151</v>
      </c>
      <c r="B15" s="2" t="s">
        <v>1152</v>
      </c>
      <c r="C15" s="2" t="s">
        <v>1167</v>
      </c>
      <c r="D15" s="2" t="n">
        <v>26.7892</v>
      </c>
      <c r="E15" s="2" t="n">
        <v>-80.0638</v>
      </c>
      <c r="F15" s="2" t="n">
        <v>74</v>
      </c>
      <c r="G15" s="2" t="n">
        <v>1.72</v>
      </c>
      <c r="H15" s="2" t="n">
        <v>59.8</v>
      </c>
      <c r="I15" s="2"/>
    </row>
    <row r="16" customFormat="false" ht="15" hidden="false" customHeight="false" outlineLevel="0" collapsed="false">
      <c r="A16" s="2" t="s">
        <v>1151</v>
      </c>
      <c r="B16" s="2" t="s">
        <v>1152</v>
      </c>
      <c r="C16" s="2" t="s">
        <v>1168</v>
      </c>
      <c r="D16" s="2" t="n">
        <v>25.9864</v>
      </c>
      <c r="E16" s="2" t="n">
        <v>-80.1467</v>
      </c>
      <c r="F16" s="2" t="n">
        <v>72</v>
      </c>
      <c r="G16" s="2" t="n">
        <v>1.668</v>
      </c>
      <c r="H16" s="2" t="n">
        <v>4.4</v>
      </c>
      <c r="I16" s="2" t="s">
        <v>1154</v>
      </c>
    </row>
    <row r="17" customFormat="false" ht="15" hidden="false" customHeight="false" outlineLevel="0" collapsed="false">
      <c r="A17" s="2" t="s">
        <v>1151</v>
      </c>
      <c r="B17" s="2" t="s">
        <v>1152</v>
      </c>
      <c r="C17" s="2" t="s">
        <v>1169</v>
      </c>
      <c r="D17" s="2" t="n">
        <v>25.9355</v>
      </c>
      <c r="E17" s="2" t="n">
        <v>-80.3178</v>
      </c>
      <c r="F17" s="2" t="n">
        <v>70</v>
      </c>
      <c r="G17" s="2" t="n">
        <v>1.641</v>
      </c>
      <c r="H17" s="2" t="n">
        <v>8.7</v>
      </c>
      <c r="I17" s="2" t="s">
        <v>1154</v>
      </c>
    </row>
    <row r="18" customFormat="false" ht="15" hidden="false" customHeight="false" outlineLevel="0" collapsed="false">
      <c r="A18" s="2" t="s">
        <v>1151</v>
      </c>
      <c r="B18" s="2" t="s">
        <v>1152</v>
      </c>
      <c r="C18" s="2" t="s">
        <v>1170</v>
      </c>
      <c r="D18" s="2" t="n">
        <v>25.9391</v>
      </c>
      <c r="E18" s="2" t="n">
        <v>-80.2153</v>
      </c>
      <c r="F18" s="2" t="n">
        <v>70</v>
      </c>
      <c r="G18" s="2" t="n">
        <v>1.632</v>
      </c>
      <c r="H18" s="2" t="n">
        <v>2.4</v>
      </c>
      <c r="I18" s="2" t="s">
        <v>1154</v>
      </c>
    </row>
    <row r="19" customFormat="false" ht="15" hidden="false" customHeight="false" outlineLevel="0" collapsed="false">
      <c r="A19" s="2" t="s">
        <v>1151</v>
      </c>
      <c r="B19" s="2" t="s">
        <v>1152</v>
      </c>
      <c r="C19" s="2" t="s">
        <v>1171</v>
      </c>
      <c r="D19" s="2" t="n">
        <v>25.7004</v>
      </c>
      <c r="E19" s="2" t="n">
        <v>-80.405</v>
      </c>
      <c r="F19" s="2" t="n">
        <v>68</v>
      </c>
      <c r="G19" s="2" t="n">
        <v>1.578</v>
      </c>
      <c r="H19" s="2" t="n">
        <v>21.2</v>
      </c>
      <c r="I19" s="2"/>
    </row>
    <row r="20" customFormat="false" ht="15" hidden="false" customHeight="false" outlineLevel="0" collapsed="false">
      <c r="A20" s="2" t="s">
        <v>1151</v>
      </c>
      <c r="B20" s="2" t="s">
        <v>1152</v>
      </c>
      <c r="C20" s="2" t="s">
        <v>1172</v>
      </c>
      <c r="D20" s="2" t="n">
        <v>25.8931</v>
      </c>
      <c r="E20" s="2" t="n">
        <v>-80.2088</v>
      </c>
      <c r="F20" s="2" t="n">
        <v>62</v>
      </c>
      <c r="G20" s="2" t="n">
        <v>1.451</v>
      </c>
      <c r="H20" s="2" t="n">
        <v>3.1</v>
      </c>
      <c r="I20" s="2" t="s">
        <v>1154</v>
      </c>
    </row>
    <row r="21" customFormat="false" ht="15" hidden="false" customHeight="false" outlineLevel="0" collapsed="false">
      <c r="A21" s="2" t="s">
        <v>1151</v>
      </c>
      <c r="B21" s="2" t="s">
        <v>1152</v>
      </c>
      <c r="C21" s="2" t="s">
        <v>1173</v>
      </c>
      <c r="D21" s="2" t="n">
        <v>26.3808</v>
      </c>
      <c r="E21" s="2" t="n">
        <v>-80.1705</v>
      </c>
      <c r="F21" s="2" t="n">
        <v>56</v>
      </c>
      <c r="G21" s="2" t="n">
        <v>1.307</v>
      </c>
      <c r="H21" s="2" t="n">
        <v>31.2</v>
      </c>
      <c r="I21" s="2"/>
    </row>
    <row r="22" customFormat="false" ht="15" hidden="false" customHeight="false" outlineLevel="0" collapsed="false">
      <c r="A22" s="2" t="s">
        <v>1151</v>
      </c>
      <c r="B22" s="2" t="s">
        <v>1152</v>
      </c>
      <c r="C22" s="2" t="s">
        <v>1174</v>
      </c>
      <c r="D22" s="2" t="n">
        <v>27.8177</v>
      </c>
      <c r="E22" s="2" t="n">
        <v>-82.7322</v>
      </c>
      <c r="F22" s="2" t="n">
        <v>53</v>
      </c>
      <c r="G22" s="2" t="n">
        <v>1.223</v>
      </c>
      <c r="H22" s="2" t="n">
        <v>204.4</v>
      </c>
      <c r="I22" s="2"/>
    </row>
    <row r="23" customFormat="false" ht="15" hidden="false" customHeight="false" outlineLevel="0" collapsed="false">
      <c r="A23" s="2" t="s">
        <v>1151</v>
      </c>
      <c r="B23" s="2" t="s">
        <v>1152</v>
      </c>
      <c r="C23" s="2" t="s">
        <v>1175</v>
      </c>
      <c r="D23" s="2" t="n">
        <v>28.1914</v>
      </c>
      <c r="E23" s="2" t="n">
        <v>-82.7267</v>
      </c>
      <c r="F23" s="2" t="n">
        <v>48</v>
      </c>
      <c r="G23" s="2" t="n">
        <v>1.117</v>
      </c>
      <c r="H23" s="2" t="n">
        <v>221.4</v>
      </c>
      <c r="I23" s="2" t="s">
        <v>1154</v>
      </c>
    </row>
    <row r="24" customFormat="false" ht="15" hidden="false" customHeight="false" outlineLevel="0" collapsed="false">
      <c r="A24" s="2" t="s">
        <v>1151</v>
      </c>
      <c r="B24" s="2" t="s">
        <v>1152</v>
      </c>
      <c r="C24" s="2" t="s">
        <v>1176</v>
      </c>
      <c r="D24" s="2" t="n">
        <v>25.9052</v>
      </c>
      <c r="E24" s="2" t="n">
        <v>-80.26</v>
      </c>
      <c r="F24" s="2" t="n">
        <v>47</v>
      </c>
      <c r="G24" s="2" t="n">
        <v>1.106</v>
      </c>
      <c r="H24" s="2" t="n">
        <v>5.3</v>
      </c>
      <c r="I24" s="2" t="s">
        <v>1154</v>
      </c>
    </row>
    <row r="25" customFormat="false" ht="15" hidden="false" customHeight="false" outlineLevel="0" collapsed="false">
      <c r="A25" s="2" t="s">
        <v>1151</v>
      </c>
      <c r="B25" s="2" t="s">
        <v>1152</v>
      </c>
      <c r="C25" s="2" t="s">
        <v>1177</v>
      </c>
      <c r="D25" s="2" t="n">
        <v>29.6449</v>
      </c>
      <c r="E25" s="2" t="n">
        <v>-82.3501</v>
      </c>
      <c r="F25" s="2" t="n">
        <v>46</v>
      </c>
      <c r="G25" s="2" t="n">
        <v>1.083</v>
      </c>
      <c r="H25" s="2" t="n">
        <v>289</v>
      </c>
      <c r="I25" s="2"/>
    </row>
    <row r="26" customFormat="false" ht="15" hidden="false" customHeight="false" outlineLevel="0" collapsed="false">
      <c r="A26" s="2" t="s">
        <v>1151</v>
      </c>
      <c r="B26" s="2" t="s">
        <v>1152</v>
      </c>
      <c r="C26" s="2" t="s">
        <v>1178</v>
      </c>
      <c r="D26" s="2" t="n">
        <v>25.8358</v>
      </c>
      <c r="E26" s="2" t="n">
        <v>-80.3238</v>
      </c>
      <c r="F26" s="2" t="n">
        <v>46</v>
      </c>
      <c r="G26" s="2" t="n">
        <v>1.07</v>
      </c>
      <c r="H26" s="2" t="n">
        <v>11.1</v>
      </c>
      <c r="I26" s="2"/>
    </row>
    <row r="27" customFormat="false" ht="15" hidden="false" customHeight="false" outlineLevel="0" collapsed="false">
      <c r="A27" s="2" t="s">
        <v>1151</v>
      </c>
      <c r="B27" s="2" t="s">
        <v>1152</v>
      </c>
      <c r="C27" s="2" t="s">
        <v>1179</v>
      </c>
      <c r="D27" s="2" t="n">
        <v>27.5752</v>
      </c>
      <c r="E27" s="2" t="n">
        <v>-82.525</v>
      </c>
      <c r="F27" s="2" t="n">
        <v>44</v>
      </c>
      <c r="G27" s="2" t="n">
        <v>1.016</v>
      </c>
      <c r="H27" s="2" t="n">
        <v>184.1</v>
      </c>
      <c r="I27" s="2"/>
    </row>
    <row r="28" customFormat="false" ht="15" hidden="false" customHeight="false" outlineLevel="0" collapsed="false">
      <c r="A28" s="2" t="s">
        <v>1151</v>
      </c>
      <c r="B28" s="2" t="s">
        <v>1152</v>
      </c>
      <c r="C28" s="2" t="s">
        <v>1180</v>
      </c>
      <c r="D28" s="2" t="n">
        <v>25.904</v>
      </c>
      <c r="E28" s="2" t="n">
        <v>-80.3083</v>
      </c>
      <c r="F28" s="2" t="n">
        <v>43</v>
      </c>
      <c r="G28" s="2" t="n">
        <v>0.996</v>
      </c>
      <c r="H28" s="2" t="n">
        <v>8.3</v>
      </c>
      <c r="I28" s="2" t="s">
        <v>1154</v>
      </c>
    </row>
    <row r="29" customFormat="false" ht="15" hidden="false" customHeight="false" outlineLevel="0" collapsed="false">
      <c r="A29" s="2" t="s">
        <v>1151</v>
      </c>
      <c r="B29" s="2" t="s">
        <v>1152</v>
      </c>
      <c r="C29" s="2" t="s">
        <v>1181</v>
      </c>
      <c r="D29" s="2" t="n">
        <v>25.7373</v>
      </c>
      <c r="E29" s="2" t="n">
        <v>-80.4077</v>
      </c>
      <c r="F29" s="2" t="n">
        <v>41</v>
      </c>
      <c r="G29" s="2" t="n">
        <v>0.958</v>
      </c>
      <c r="H29" s="2" t="n">
        <v>19.5</v>
      </c>
      <c r="I29" s="2"/>
    </row>
    <row r="30" customFormat="false" ht="15" hidden="false" customHeight="false" outlineLevel="0" collapsed="false">
      <c r="A30" s="2" t="s">
        <v>1151</v>
      </c>
      <c r="B30" s="2" t="s">
        <v>1152</v>
      </c>
      <c r="C30" s="2" t="s">
        <v>1182</v>
      </c>
      <c r="D30" s="2" t="n">
        <v>39.9835</v>
      </c>
      <c r="E30" s="2" t="n">
        <v>-75.1806</v>
      </c>
      <c r="F30" s="2" t="n">
        <v>41</v>
      </c>
      <c r="G30" s="2" t="n">
        <v>0.951</v>
      </c>
      <c r="H30" s="2" t="n">
        <v>1012.9</v>
      </c>
      <c r="I30" s="2"/>
    </row>
    <row r="31" customFormat="false" ht="15" hidden="false" customHeight="false" outlineLevel="0" collapsed="false">
      <c r="A31" s="2" t="s">
        <v>1151</v>
      </c>
      <c r="B31" s="2" t="s">
        <v>1152</v>
      </c>
      <c r="C31" s="2" t="s">
        <v>1183</v>
      </c>
      <c r="D31" s="2" t="n">
        <v>26.2419</v>
      </c>
      <c r="E31" s="2" t="n">
        <v>-80.1528</v>
      </c>
      <c r="F31" s="2" t="n">
        <v>36</v>
      </c>
      <c r="G31" s="2" t="n">
        <v>0.842</v>
      </c>
      <c r="H31" s="2" t="n">
        <v>21.7</v>
      </c>
      <c r="I31" s="2" t="s">
        <v>1154</v>
      </c>
    </row>
    <row r="32" customFormat="false" ht="15" hidden="false" customHeight="false" outlineLevel="0" collapsed="false">
      <c r="A32" s="2" t="s">
        <v>1151</v>
      </c>
      <c r="B32" s="2" t="s">
        <v>1152</v>
      </c>
      <c r="C32" s="2" t="s">
        <v>1184</v>
      </c>
      <c r="D32" s="2" t="n">
        <v>27.9412</v>
      </c>
      <c r="E32" s="2" t="n">
        <v>-82.2414</v>
      </c>
      <c r="F32" s="2" t="n">
        <v>36</v>
      </c>
      <c r="G32" s="2" t="n">
        <v>0.834</v>
      </c>
      <c r="H32" s="2" t="n">
        <v>188.3</v>
      </c>
      <c r="I32" s="2" t="s">
        <v>1154</v>
      </c>
    </row>
    <row r="33" customFormat="false" ht="15" hidden="false" customHeight="false" outlineLevel="0" collapsed="false">
      <c r="A33" s="2" t="s">
        <v>1151</v>
      </c>
      <c r="B33" s="2" t="s">
        <v>1152</v>
      </c>
      <c r="C33" s="2" t="s">
        <v>1185</v>
      </c>
      <c r="D33" s="2" t="n">
        <v>26.183</v>
      </c>
      <c r="E33" s="2" t="n">
        <v>-80.2277</v>
      </c>
      <c r="F33" s="2" t="n">
        <v>36</v>
      </c>
      <c r="G33" s="2" t="n">
        <v>0.828</v>
      </c>
      <c r="H33" s="2" t="n">
        <v>17.8</v>
      </c>
      <c r="I33" s="2" t="s">
        <v>1154</v>
      </c>
    </row>
    <row r="34" customFormat="false" ht="15" hidden="false" customHeight="false" outlineLevel="0" collapsed="false">
      <c r="A34" s="2" t="s">
        <v>1151</v>
      </c>
      <c r="B34" s="2" t="s">
        <v>1152</v>
      </c>
      <c r="C34" s="2" t="s">
        <v>1186</v>
      </c>
      <c r="D34" s="2" t="n">
        <v>26.1112</v>
      </c>
      <c r="E34" s="2" t="n">
        <v>-80.2256</v>
      </c>
      <c r="F34" s="2" t="n">
        <v>35</v>
      </c>
      <c r="G34" s="2" t="n">
        <v>0.822</v>
      </c>
      <c r="H34" s="2" t="n">
        <v>12.9</v>
      </c>
      <c r="I34" s="2"/>
    </row>
    <row r="35" customFormat="false" ht="15" hidden="false" customHeight="false" outlineLevel="0" collapsed="false">
      <c r="A35" s="2" t="s">
        <v>1151</v>
      </c>
      <c r="B35" s="2" t="s">
        <v>1152</v>
      </c>
      <c r="C35" s="2" t="s">
        <v>1187</v>
      </c>
      <c r="D35" s="2" t="n">
        <v>26.0673</v>
      </c>
      <c r="E35" s="2" t="n">
        <v>-80.273</v>
      </c>
      <c r="F35" s="2" t="n">
        <v>35</v>
      </c>
      <c r="G35" s="2" t="n">
        <v>0.821</v>
      </c>
      <c r="H35" s="2" t="n">
        <v>11.2</v>
      </c>
      <c r="I35" s="2"/>
    </row>
    <row r="36" customFormat="false" ht="15" hidden="false" customHeight="false" outlineLevel="0" collapsed="false">
      <c r="A36" s="2" t="s">
        <v>1151</v>
      </c>
      <c r="B36" s="2" t="s">
        <v>1152</v>
      </c>
      <c r="C36" s="2" t="s">
        <v>1188</v>
      </c>
      <c r="D36" s="2" t="n">
        <v>26.0206</v>
      </c>
      <c r="E36" s="2" t="n">
        <v>-80.2435</v>
      </c>
      <c r="F36" s="2" t="n">
        <v>34</v>
      </c>
      <c r="G36" s="2" t="n">
        <v>0.785</v>
      </c>
      <c r="H36" s="2" t="n">
        <v>7.5</v>
      </c>
      <c r="I36" s="2" t="s">
        <v>1154</v>
      </c>
    </row>
    <row r="37" customFormat="false" ht="15" hidden="false" customHeight="false" outlineLevel="0" collapsed="false">
      <c r="A37" s="2" t="s">
        <v>1151</v>
      </c>
      <c r="B37" s="2" t="s">
        <v>1152</v>
      </c>
      <c r="C37" s="2" t="s">
        <v>1189</v>
      </c>
      <c r="D37" s="2" t="n">
        <v>25.949</v>
      </c>
      <c r="E37" s="2" t="n">
        <v>-80.246</v>
      </c>
      <c r="F37" s="2" t="n">
        <v>32</v>
      </c>
      <c r="G37" s="2" t="n">
        <v>0.749</v>
      </c>
      <c r="H37" s="2" t="n">
        <v>4.4</v>
      </c>
      <c r="I37" s="2" t="s">
        <v>1154</v>
      </c>
    </row>
    <row r="38" customFormat="false" ht="15" hidden="false" customHeight="false" outlineLevel="0" collapsed="false">
      <c r="A38" s="2" t="s">
        <v>1151</v>
      </c>
      <c r="B38" s="2" t="s">
        <v>1152</v>
      </c>
      <c r="C38" s="2" t="s">
        <v>1190</v>
      </c>
      <c r="D38" s="2" t="n">
        <v>35.0446</v>
      </c>
      <c r="E38" s="2" t="n">
        <v>-81.9782</v>
      </c>
      <c r="F38" s="2" t="n">
        <v>30</v>
      </c>
      <c r="G38" s="2" t="n">
        <v>0.692</v>
      </c>
      <c r="H38" s="2" t="n">
        <v>638.8</v>
      </c>
      <c r="I38" s="2"/>
    </row>
    <row r="39" customFormat="false" ht="15" hidden="false" customHeight="false" outlineLevel="0" collapsed="false">
      <c r="A39" s="2" t="s">
        <v>1151</v>
      </c>
      <c r="B39" s="2" t="s">
        <v>1152</v>
      </c>
      <c r="C39" s="2" t="s">
        <v>1191</v>
      </c>
      <c r="D39" s="2" t="n">
        <v>26.2436</v>
      </c>
      <c r="E39" s="2" t="n">
        <v>-80.266</v>
      </c>
      <c r="F39" s="2" t="n">
        <v>29</v>
      </c>
      <c r="G39" s="2" t="n">
        <v>0.667</v>
      </c>
      <c r="H39" s="2" t="n">
        <v>22.4</v>
      </c>
      <c r="I39" s="2" t="s">
        <v>1154</v>
      </c>
    </row>
    <row r="40" customFormat="false" ht="15" hidden="false" customHeight="false" outlineLevel="0" collapsed="false">
      <c r="A40" s="2" t="s">
        <v>1151</v>
      </c>
      <c r="B40" s="2" t="s">
        <v>1152</v>
      </c>
      <c r="C40" s="2" t="s">
        <v>1192</v>
      </c>
      <c r="D40" s="2" t="n">
        <v>26.0213</v>
      </c>
      <c r="E40" s="2" t="n">
        <v>-80.1229</v>
      </c>
      <c r="F40" s="2" t="n">
        <v>29</v>
      </c>
      <c r="G40" s="2" t="n">
        <v>0.665</v>
      </c>
      <c r="H40" s="2" t="n">
        <v>7.2</v>
      </c>
      <c r="I40" s="2"/>
    </row>
    <row r="41" customFormat="false" ht="15" hidden="false" customHeight="false" outlineLevel="0" collapsed="false">
      <c r="A41" s="2" t="s">
        <v>1151</v>
      </c>
      <c r="B41" s="2" t="s">
        <v>1152</v>
      </c>
      <c r="C41" s="2" t="s">
        <v>1193</v>
      </c>
      <c r="D41" s="2" t="n">
        <v>25.8517</v>
      </c>
      <c r="E41" s="2" t="n">
        <v>-80.4061</v>
      </c>
      <c r="F41" s="2" t="n">
        <v>27</v>
      </c>
      <c r="G41" s="2" t="n">
        <v>0.634</v>
      </c>
      <c r="H41" s="2" t="n">
        <v>15.1</v>
      </c>
      <c r="I41" s="2"/>
    </row>
    <row r="42" customFormat="false" ht="15" hidden="false" customHeight="false" outlineLevel="0" collapsed="false">
      <c r="A42" s="2" t="s">
        <v>1151</v>
      </c>
      <c r="B42" s="2" t="s">
        <v>1152</v>
      </c>
      <c r="C42" s="2" t="s">
        <v>1194</v>
      </c>
      <c r="D42" s="2" t="n">
        <v>26.347</v>
      </c>
      <c r="E42" s="2" t="n">
        <v>-80.1131</v>
      </c>
      <c r="F42" s="2" t="n">
        <v>25</v>
      </c>
      <c r="G42" s="2" t="n">
        <v>0.571</v>
      </c>
      <c r="H42" s="2" t="n">
        <v>29.1</v>
      </c>
      <c r="I42" s="2"/>
    </row>
    <row r="43" customFormat="false" ht="15" hidden="false" customHeight="false" outlineLevel="0" collapsed="false">
      <c r="A43" s="2" t="s">
        <v>1151</v>
      </c>
      <c r="B43" s="2" t="s">
        <v>1152</v>
      </c>
      <c r="C43" s="2" t="s">
        <v>1195</v>
      </c>
      <c r="D43" s="2" t="n">
        <v>25.8516</v>
      </c>
      <c r="E43" s="2" t="n">
        <v>-80.2387</v>
      </c>
      <c r="F43" s="2" t="n">
        <v>24</v>
      </c>
      <c r="G43" s="2" t="n">
        <v>0.563</v>
      </c>
      <c r="H43" s="2" t="n">
        <v>6.5</v>
      </c>
      <c r="I43" s="2" t="s">
        <v>1154</v>
      </c>
    </row>
    <row r="44" customFormat="false" ht="15" hidden="false" customHeight="false" outlineLevel="0" collapsed="false">
      <c r="A44" s="2" t="s">
        <v>1151</v>
      </c>
      <c r="B44" s="2" t="s">
        <v>1152</v>
      </c>
      <c r="C44" s="2" t="s">
        <v>1196</v>
      </c>
      <c r="D44" s="2" t="n">
        <v>25.5989</v>
      </c>
      <c r="E44" s="2" t="n">
        <v>-80.4054</v>
      </c>
      <c r="F44" s="2" t="n">
        <v>24</v>
      </c>
      <c r="G44" s="2" t="n">
        <v>0.561</v>
      </c>
      <c r="H44" s="2" t="n">
        <v>26.8</v>
      </c>
      <c r="I44" s="2"/>
    </row>
    <row r="45" customFormat="false" ht="15" hidden="false" customHeight="false" outlineLevel="0" collapsed="false">
      <c r="A45" s="2" t="s">
        <v>1151</v>
      </c>
      <c r="B45" s="2" t="s">
        <v>1152</v>
      </c>
      <c r="C45" s="2" t="s">
        <v>1197</v>
      </c>
      <c r="D45" s="2" t="n">
        <v>26.1884</v>
      </c>
      <c r="E45" s="2" t="n">
        <v>-80.1733</v>
      </c>
      <c r="F45" s="2" t="n">
        <v>24</v>
      </c>
      <c r="G45" s="2" t="n">
        <v>0.559</v>
      </c>
      <c r="H45" s="2" t="n">
        <v>17.9</v>
      </c>
      <c r="I45" s="2"/>
    </row>
    <row r="46" customFormat="false" ht="15" hidden="false" customHeight="false" outlineLevel="0" collapsed="false">
      <c r="A46" s="2" t="s">
        <v>1151</v>
      </c>
      <c r="B46" s="2" t="s">
        <v>1152</v>
      </c>
      <c r="C46" s="2" t="s">
        <v>1198</v>
      </c>
      <c r="D46" s="2" t="n">
        <v>25.9824</v>
      </c>
      <c r="E46" s="2" t="n">
        <v>-80.3436</v>
      </c>
      <c r="F46" s="2" t="n">
        <v>23</v>
      </c>
      <c r="G46" s="2" t="n">
        <v>0.547</v>
      </c>
      <c r="H46" s="2" t="n">
        <v>10.9</v>
      </c>
      <c r="I46" s="2" t="s">
        <v>1154</v>
      </c>
    </row>
    <row r="47" customFormat="false" ht="15" hidden="false" customHeight="false" outlineLevel="0" collapsed="false">
      <c r="A47" s="2" t="s">
        <v>1151</v>
      </c>
      <c r="B47" s="2" t="s">
        <v>1152</v>
      </c>
      <c r="C47" s="2" t="s">
        <v>1199</v>
      </c>
      <c r="D47" s="2" t="n">
        <v>35.9471</v>
      </c>
      <c r="E47" s="2" t="n">
        <v>-115.0346</v>
      </c>
      <c r="F47" s="2" t="n">
        <v>23</v>
      </c>
      <c r="G47" s="2" t="n">
        <v>0.547</v>
      </c>
      <c r="H47" s="2" t="n">
        <v>2165.2</v>
      </c>
      <c r="I47" s="2"/>
    </row>
    <row r="48" customFormat="false" ht="15" hidden="false" customHeight="false" outlineLevel="0" collapsed="false">
      <c r="A48" s="2" t="s">
        <v>1151</v>
      </c>
      <c r="B48" s="2" t="s">
        <v>1152</v>
      </c>
      <c r="C48" s="2" t="s">
        <v>1200</v>
      </c>
      <c r="D48" s="2" t="n">
        <v>26.7598</v>
      </c>
      <c r="E48" s="2" t="n">
        <v>-80.0914</v>
      </c>
      <c r="F48" s="2" t="n">
        <v>23</v>
      </c>
      <c r="G48" s="2" t="n">
        <v>0.546</v>
      </c>
      <c r="H48" s="2" t="n">
        <v>57.6</v>
      </c>
      <c r="I48" s="2"/>
    </row>
    <row r="49" customFormat="false" ht="15" hidden="false" customHeight="false" outlineLevel="0" collapsed="false">
      <c r="A49" s="2" t="s">
        <v>1151</v>
      </c>
      <c r="B49" s="2" t="s">
        <v>1152</v>
      </c>
      <c r="C49" s="2" t="s">
        <v>1201</v>
      </c>
      <c r="D49" s="2" t="n">
        <v>25.9487</v>
      </c>
      <c r="E49" s="2" t="n">
        <v>-80.2783</v>
      </c>
      <c r="F49" s="2" t="n">
        <v>23</v>
      </c>
      <c r="G49" s="2" t="n">
        <v>0.525</v>
      </c>
      <c r="H49" s="2" t="n">
        <v>6.4</v>
      </c>
      <c r="I49" s="2" t="s">
        <v>1154</v>
      </c>
    </row>
    <row r="50" customFormat="false" ht="15" hidden="false" customHeight="false" outlineLevel="0" collapsed="false">
      <c r="A50" s="2" t="s">
        <v>1151</v>
      </c>
      <c r="B50" s="2" t="s">
        <v>1152</v>
      </c>
      <c r="C50" s="2" t="s">
        <v>1202</v>
      </c>
      <c r="D50" s="2" t="n">
        <v>39.5815</v>
      </c>
      <c r="E50" s="2" t="n">
        <v>-104.9557</v>
      </c>
      <c r="F50" s="2" t="n">
        <v>22</v>
      </c>
      <c r="G50" s="2" t="n">
        <v>0.524</v>
      </c>
      <c r="H50" s="2" t="n">
        <v>1712</v>
      </c>
      <c r="I50" s="2"/>
    </row>
    <row r="51" customFormat="false" ht="15" hidden="false" customHeight="false" outlineLevel="0" collapsed="false">
      <c r="A51" s="2" t="s">
        <v>1151</v>
      </c>
      <c r="B51" s="2" t="s">
        <v>1152</v>
      </c>
      <c r="C51" s="2" t="s">
        <v>1203</v>
      </c>
      <c r="D51" s="2" t="n">
        <v>34.1417</v>
      </c>
      <c r="E51" s="2" t="n">
        <v>-81.1946</v>
      </c>
      <c r="F51" s="2" t="n">
        <v>22</v>
      </c>
      <c r="G51" s="2" t="n">
        <v>0.52</v>
      </c>
      <c r="H51" s="2" t="n">
        <v>570.7</v>
      </c>
      <c r="I51" s="2"/>
    </row>
    <row r="52" customFormat="false" ht="15" hidden="false" customHeight="false" outlineLevel="0" collapsed="false">
      <c r="A52" s="2" t="s">
        <v>1151</v>
      </c>
      <c r="B52" s="2" t="s">
        <v>1152</v>
      </c>
      <c r="C52" s="2" t="s">
        <v>1204</v>
      </c>
      <c r="D52" s="2" t="n">
        <v>25.4682</v>
      </c>
      <c r="E52" s="2" t="n">
        <v>-80.9204</v>
      </c>
      <c r="F52" s="2" t="n">
        <v>22</v>
      </c>
      <c r="G52" s="2" t="n">
        <v>0.52</v>
      </c>
      <c r="H52" s="2" t="n">
        <v>56.1</v>
      </c>
      <c r="I52" s="2"/>
    </row>
    <row r="53" customFormat="false" ht="15" hidden="false" customHeight="false" outlineLevel="0" collapsed="false">
      <c r="A53" s="2" t="s">
        <v>1151</v>
      </c>
      <c r="B53" s="2" t="s">
        <v>1152</v>
      </c>
      <c r="C53" s="2" t="s">
        <v>1205</v>
      </c>
      <c r="D53" s="2" t="n">
        <v>26.019</v>
      </c>
      <c r="E53" s="2" t="n">
        <v>-80.3447</v>
      </c>
      <c r="F53" s="2" t="n">
        <v>21</v>
      </c>
      <c r="G53" s="2" t="n">
        <v>0.491</v>
      </c>
      <c r="H53" s="2" t="n">
        <v>12.1</v>
      </c>
      <c r="I53" s="2"/>
    </row>
    <row r="54" customFormat="false" ht="15" hidden="false" customHeight="false" outlineLevel="0" collapsed="false">
      <c r="A54" s="2" t="s">
        <v>1151</v>
      </c>
      <c r="B54" s="2" t="s">
        <v>1152</v>
      </c>
      <c r="C54" s="2" t="s">
        <v>1206</v>
      </c>
      <c r="D54" s="2" t="n">
        <v>25.4223</v>
      </c>
      <c r="E54" s="2" t="n">
        <v>-80.3997</v>
      </c>
      <c r="F54" s="2" t="n">
        <v>20</v>
      </c>
      <c r="G54" s="2" t="n">
        <v>0.473</v>
      </c>
      <c r="H54" s="2" t="n">
        <v>37.6</v>
      </c>
      <c r="I54" s="2"/>
    </row>
    <row r="55" customFormat="false" ht="15" hidden="false" customHeight="false" outlineLevel="0" collapsed="false">
      <c r="A55" s="2" t="s">
        <v>1151</v>
      </c>
      <c r="B55" s="2" t="s">
        <v>1152</v>
      </c>
      <c r="C55" s="2" t="s">
        <v>1207</v>
      </c>
      <c r="D55" s="2" t="n">
        <v>25.8911</v>
      </c>
      <c r="E55" s="2" t="n">
        <v>-80.2312</v>
      </c>
      <c r="F55" s="2" t="n">
        <v>20</v>
      </c>
      <c r="G55" s="2" t="n">
        <v>0.468</v>
      </c>
      <c r="H55" s="2" t="n">
        <v>4.2</v>
      </c>
      <c r="I55" s="2" t="s">
        <v>1154</v>
      </c>
    </row>
    <row r="56" customFormat="false" ht="15" hidden="false" customHeight="false" outlineLevel="0" collapsed="false">
      <c r="A56" s="2" t="s">
        <v>1151</v>
      </c>
      <c r="B56" s="2" t="s">
        <v>1152</v>
      </c>
      <c r="C56" s="2" t="s">
        <v>1208</v>
      </c>
      <c r="D56" s="2" t="n">
        <v>26.4835</v>
      </c>
      <c r="E56" s="2" t="n">
        <v>-81.8772</v>
      </c>
      <c r="F56" s="2" t="n">
        <v>20</v>
      </c>
      <c r="G56" s="2" t="n">
        <v>0.455</v>
      </c>
      <c r="H56" s="2" t="n">
        <v>112.1</v>
      </c>
      <c r="I56" s="2"/>
    </row>
    <row r="57" customFormat="false" ht="15" hidden="false" customHeight="false" outlineLevel="0" collapsed="false">
      <c r="A57" s="2" t="s">
        <v>1151</v>
      </c>
      <c r="B57" s="2" t="s">
        <v>1152</v>
      </c>
      <c r="C57" s="2" t="s">
        <v>1209</v>
      </c>
      <c r="D57" s="2" t="n">
        <v>26.1102</v>
      </c>
      <c r="E57" s="2" t="n">
        <v>-80.274</v>
      </c>
      <c r="F57" s="2" t="n">
        <v>19</v>
      </c>
      <c r="G57" s="2" t="n">
        <v>0.449</v>
      </c>
      <c r="H57" s="2" t="n">
        <v>13.8</v>
      </c>
      <c r="I57" s="2" t="s">
        <v>1154</v>
      </c>
    </row>
    <row r="58" customFormat="false" ht="15" hidden="false" customHeight="false" outlineLevel="0" collapsed="false">
      <c r="A58" s="2" t="s">
        <v>1151</v>
      </c>
      <c r="B58" s="2" t="s">
        <v>1152</v>
      </c>
      <c r="C58" s="2" t="s">
        <v>1210</v>
      </c>
      <c r="D58" s="2" t="n">
        <v>28.3188</v>
      </c>
      <c r="E58" s="2" t="n">
        <v>-81.5849</v>
      </c>
      <c r="F58" s="2" t="n">
        <v>19</v>
      </c>
      <c r="G58" s="2" t="n">
        <v>0.448</v>
      </c>
      <c r="H58" s="2" t="n">
        <v>186.4</v>
      </c>
      <c r="I58" s="2"/>
    </row>
    <row r="59" customFormat="false" ht="15" hidden="false" customHeight="false" outlineLevel="0" collapsed="false">
      <c r="A59" s="2" t="s">
        <v>1151</v>
      </c>
      <c r="B59" s="2" t="s">
        <v>1152</v>
      </c>
      <c r="C59" s="2" t="s">
        <v>1211</v>
      </c>
      <c r="D59" s="2" t="n">
        <v>26.646</v>
      </c>
      <c r="E59" s="2" t="n">
        <v>-80.2367</v>
      </c>
      <c r="F59" s="2" t="n">
        <v>19</v>
      </c>
      <c r="G59" s="2" t="n">
        <v>0.432</v>
      </c>
      <c r="H59" s="2" t="n">
        <v>49.7</v>
      </c>
      <c r="I59" s="2"/>
    </row>
    <row r="60" customFormat="false" ht="15" hidden="false" customHeight="false" outlineLevel="0" collapsed="false">
      <c r="A60" s="2" t="s">
        <v>1151</v>
      </c>
      <c r="B60" s="2" t="s">
        <v>1152</v>
      </c>
      <c r="C60" s="2" t="s">
        <v>1212</v>
      </c>
      <c r="D60" s="2" t="n">
        <v>28.5884</v>
      </c>
      <c r="E60" s="2" t="n">
        <v>-81.248</v>
      </c>
      <c r="F60" s="2" t="n">
        <v>16</v>
      </c>
      <c r="G60" s="2" t="n">
        <v>0.377</v>
      </c>
      <c r="H60" s="2" t="n">
        <v>195.1</v>
      </c>
      <c r="I60" s="2"/>
    </row>
    <row r="61" customFormat="false" ht="15" hidden="false" customHeight="false" outlineLevel="0" collapsed="false">
      <c r="A61" s="2" t="s">
        <v>1151</v>
      </c>
      <c r="B61" s="2" t="s">
        <v>1152</v>
      </c>
      <c r="C61" s="2" t="s">
        <v>1213</v>
      </c>
      <c r="D61" s="2" t="n">
        <v>28.2396</v>
      </c>
      <c r="E61" s="2" t="n">
        <v>-82.7416</v>
      </c>
      <c r="F61" s="2" t="n">
        <v>16</v>
      </c>
      <c r="G61" s="2" t="n">
        <v>0.365</v>
      </c>
      <c r="H61" s="2" t="n">
        <v>224.4</v>
      </c>
      <c r="I61" s="2"/>
    </row>
    <row r="62" customFormat="false" ht="15" hidden="false" customHeight="false" outlineLevel="0" collapsed="false">
      <c r="A62" s="2" t="s">
        <v>1151</v>
      </c>
      <c r="B62" s="2" t="s">
        <v>1152</v>
      </c>
      <c r="C62" s="2" t="s">
        <v>1214</v>
      </c>
      <c r="D62" s="2" t="n">
        <v>26.3963</v>
      </c>
      <c r="E62" s="2" t="n">
        <v>-80.2197</v>
      </c>
      <c r="F62" s="2" t="n">
        <v>14</v>
      </c>
      <c r="G62" s="2" t="n">
        <v>0.33</v>
      </c>
      <c r="H62" s="2" t="n">
        <v>32.4</v>
      </c>
      <c r="I62" s="2"/>
    </row>
    <row r="63" customFormat="false" ht="15" hidden="false" customHeight="false" outlineLevel="0" collapsed="false">
      <c r="A63" s="2" t="s">
        <v>1151</v>
      </c>
      <c r="B63" s="2" t="s">
        <v>1152</v>
      </c>
      <c r="C63" s="2" t="s">
        <v>1215</v>
      </c>
      <c r="D63" s="2" t="n">
        <v>29.6451</v>
      </c>
      <c r="E63" s="2" t="n">
        <v>-82.4167</v>
      </c>
      <c r="F63" s="2" t="n">
        <v>13</v>
      </c>
      <c r="G63" s="2" t="n">
        <v>0.309</v>
      </c>
      <c r="H63" s="2" t="n">
        <v>290.9</v>
      </c>
      <c r="I63" s="2"/>
    </row>
    <row r="64" customFormat="false" ht="15" hidden="false" customHeight="false" outlineLevel="0" collapsed="false">
      <c r="A64" s="2" t="s">
        <v>1151</v>
      </c>
      <c r="B64" s="2" t="s">
        <v>1152</v>
      </c>
      <c r="C64" s="2" t="s">
        <v>1216</v>
      </c>
      <c r="D64" s="2" t="n">
        <v>25.9932</v>
      </c>
      <c r="E64" s="2" t="n">
        <v>-80.4084</v>
      </c>
      <c r="F64" s="2" t="n">
        <v>13</v>
      </c>
      <c r="G64" s="2" t="n">
        <v>0.299</v>
      </c>
      <c r="H64" s="2" t="n">
        <v>15</v>
      </c>
      <c r="I64" s="2"/>
    </row>
    <row r="65" customFormat="false" ht="15" hidden="false" customHeight="false" outlineLevel="0" collapsed="false">
      <c r="A65" s="2" t="s">
        <v>1151</v>
      </c>
      <c r="B65" s="2" t="s">
        <v>1152</v>
      </c>
      <c r="C65" s="2" t="s">
        <v>1217</v>
      </c>
      <c r="D65" s="2" t="n">
        <v>26.0235</v>
      </c>
      <c r="E65" s="2" t="n">
        <v>-80.2963</v>
      </c>
      <c r="F65" s="2" t="n">
        <v>9</v>
      </c>
      <c r="G65" s="2" t="n">
        <v>0.209</v>
      </c>
      <c r="H65" s="2" t="n">
        <v>9.8</v>
      </c>
      <c r="I65" s="2" t="s">
        <v>1154</v>
      </c>
    </row>
    <row r="66" customFormat="false" ht="15" hidden="false" customHeight="false" outlineLevel="0" collapsed="false">
      <c r="A66" s="2" t="s">
        <v>1151</v>
      </c>
      <c r="B66" s="2" t="s">
        <v>1152</v>
      </c>
      <c r="C66" s="2" t="s">
        <v>1218</v>
      </c>
      <c r="D66" s="2" t="n">
        <v>32.5501</v>
      </c>
      <c r="E66" s="2" t="n">
        <v>-85.4464</v>
      </c>
      <c r="F66" s="2" t="n">
        <v>8</v>
      </c>
      <c r="G66" s="2" t="n">
        <v>0.197</v>
      </c>
      <c r="H66" s="2" t="n">
        <v>556.7</v>
      </c>
      <c r="I66" s="2"/>
    </row>
    <row r="67" customFormat="false" ht="15" hidden="false" customHeight="false" outlineLevel="0" collapsed="false">
      <c r="A67" s="2" t="s">
        <v>1151</v>
      </c>
      <c r="B67" s="2" t="s">
        <v>1152</v>
      </c>
      <c r="C67" s="2" t="s">
        <v>1219</v>
      </c>
      <c r="D67" s="2" t="n">
        <v>40.4725</v>
      </c>
      <c r="E67" s="2" t="n">
        <v>-86.9871</v>
      </c>
      <c r="F67" s="2" t="n">
        <v>8</v>
      </c>
      <c r="G67" s="2" t="n">
        <v>0.185</v>
      </c>
      <c r="H67" s="2" t="n">
        <v>1078.3</v>
      </c>
      <c r="I67" s="2"/>
    </row>
    <row r="68" customFormat="false" ht="15" hidden="false" customHeight="false" outlineLevel="0" collapsed="false">
      <c r="A68" s="2" t="s">
        <v>1151</v>
      </c>
      <c r="B68" s="2" t="s">
        <v>1152</v>
      </c>
      <c r="C68" s="2" t="s">
        <v>1220</v>
      </c>
      <c r="D68" s="2" t="n">
        <v>25.6588</v>
      </c>
      <c r="E68" s="2" t="n">
        <v>-80.4079</v>
      </c>
      <c r="F68" s="2" t="n">
        <v>7</v>
      </c>
      <c r="G68" s="2" t="n">
        <v>0.161</v>
      </c>
      <c r="H68" s="2" t="n">
        <v>23.5</v>
      </c>
      <c r="I68" s="2"/>
    </row>
    <row r="69" customFormat="false" ht="15" hidden="false" customHeight="false" outlineLevel="0" collapsed="false">
      <c r="A69" s="2" t="s">
        <v>1151</v>
      </c>
      <c r="B69" s="2" t="s">
        <v>1152</v>
      </c>
      <c r="C69" s="2" t="s">
        <v>1221</v>
      </c>
      <c r="D69" s="2" t="n">
        <v>30.4559</v>
      </c>
      <c r="E69" s="2" t="n">
        <v>-84.349</v>
      </c>
      <c r="F69" s="2" t="n">
        <v>7</v>
      </c>
      <c r="G69" s="2" t="n">
        <v>0.157</v>
      </c>
      <c r="H69" s="2" t="n">
        <v>402.8</v>
      </c>
      <c r="I69" s="2"/>
    </row>
    <row r="70" customFormat="false" ht="15" hidden="false" customHeight="false" outlineLevel="0" collapsed="false">
      <c r="A70" s="2" t="s">
        <v>1151</v>
      </c>
      <c r="B70" s="2" t="s">
        <v>1152</v>
      </c>
      <c r="C70" s="2" t="s">
        <v>1222</v>
      </c>
      <c r="D70" s="2" t="n">
        <v>26.5954</v>
      </c>
      <c r="E70" s="2" t="n">
        <v>-80.1763</v>
      </c>
      <c r="F70" s="2" t="n">
        <v>5</v>
      </c>
      <c r="G70" s="2" t="n">
        <v>0.123</v>
      </c>
      <c r="H70" s="2" t="n">
        <v>46</v>
      </c>
      <c r="I70" s="2"/>
    </row>
    <row r="71" customFormat="false" ht="15" hidden="false" customHeight="false" outlineLevel="0" collapsed="false">
      <c r="A71" s="2" t="s">
        <v>1151</v>
      </c>
      <c r="B71" s="2" t="s">
        <v>1152</v>
      </c>
      <c r="C71" s="2" t="s">
        <v>1223</v>
      </c>
      <c r="D71" s="2" t="n">
        <v>26.1116</v>
      </c>
      <c r="E71" s="2" t="n">
        <v>-80.3762</v>
      </c>
      <c r="F71" s="2" t="n">
        <v>5</v>
      </c>
      <c r="G71" s="2" t="n">
        <v>0.121</v>
      </c>
      <c r="H71" s="2" t="n">
        <v>17.6</v>
      </c>
      <c r="I71" s="2"/>
    </row>
    <row r="72" customFormat="false" ht="15" hidden="false" customHeight="false" outlineLevel="0" collapsed="false">
      <c r="A72" s="2" t="s">
        <v>1224</v>
      </c>
      <c r="B72" s="2" t="s">
        <v>1225</v>
      </c>
      <c r="C72" s="2" t="s">
        <v>1153</v>
      </c>
      <c r="D72" s="2" t="n">
        <v>25.92919</v>
      </c>
      <c r="E72" s="2" t="n">
        <v>-80.17822</v>
      </c>
      <c r="F72" s="2" t="n">
        <v>953</v>
      </c>
      <c r="G72" s="2" t="n">
        <v>23.001</v>
      </c>
      <c r="H72" s="2" t="n">
        <v>0</v>
      </c>
      <c r="I72" s="2" t="s">
        <v>1154</v>
      </c>
    </row>
    <row r="73" customFormat="false" ht="15" hidden="false" customHeight="false" outlineLevel="0" collapsed="false">
      <c r="A73" s="2" t="s">
        <v>1224</v>
      </c>
      <c r="B73" s="2" t="s">
        <v>1225</v>
      </c>
      <c r="C73" s="2" t="s">
        <v>1155</v>
      </c>
      <c r="D73" s="2" t="n">
        <v>25.95668</v>
      </c>
      <c r="E73" s="2" t="n">
        <v>-80.17963</v>
      </c>
      <c r="F73" s="2" t="n">
        <v>280</v>
      </c>
      <c r="G73" s="2" t="n">
        <v>6.75</v>
      </c>
      <c r="H73" s="2" t="n">
        <v>1.9</v>
      </c>
      <c r="I73" s="2" t="s">
        <v>1154</v>
      </c>
    </row>
    <row r="74" customFormat="false" ht="15" hidden="false" customHeight="false" outlineLevel="0" collapsed="false">
      <c r="A74" s="2" t="s">
        <v>1224</v>
      </c>
      <c r="B74" s="2" t="s">
        <v>1225</v>
      </c>
      <c r="C74" s="2" t="s">
        <v>1156</v>
      </c>
      <c r="D74" s="2" t="n">
        <v>25.89415</v>
      </c>
      <c r="E74" s="2" t="n">
        <v>-80.18247</v>
      </c>
      <c r="F74" s="2" t="n">
        <v>278</v>
      </c>
      <c r="G74" s="2" t="n">
        <v>6.708</v>
      </c>
      <c r="H74" s="2" t="n">
        <v>2.4</v>
      </c>
      <c r="I74" s="2" t="s">
        <v>1154</v>
      </c>
    </row>
    <row r="75" customFormat="false" ht="15" hidden="false" customHeight="false" outlineLevel="0" collapsed="false">
      <c r="A75" s="2" t="s">
        <v>1224</v>
      </c>
      <c r="B75" s="2" t="s">
        <v>1225</v>
      </c>
      <c r="C75" s="2" t="s">
        <v>1163</v>
      </c>
      <c r="D75" s="2" t="n">
        <v>25.9377</v>
      </c>
      <c r="E75" s="2" t="n">
        <v>-80.13789</v>
      </c>
      <c r="F75" s="2" t="n">
        <v>204</v>
      </c>
      <c r="G75" s="2" t="n">
        <v>4.911</v>
      </c>
      <c r="H75" s="2" t="n">
        <v>2.6</v>
      </c>
      <c r="I75" s="2" t="s">
        <v>1154</v>
      </c>
    </row>
    <row r="76" customFormat="false" ht="15" hidden="false" customHeight="false" outlineLevel="0" collapsed="false">
      <c r="A76" s="2" t="s">
        <v>1224</v>
      </c>
      <c r="B76" s="2" t="s">
        <v>1225</v>
      </c>
      <c r="C76" s="2" t="s">
        <v>1161</v>
      </c>
      <c r="D76" s="2" t="n">
        <v>25.99117</v>
      </c>
      <c r="E76" s="2" t="n">
        <v>-80.21128</v>
      </c>
      <c r="F76" s="2" t="n">
        <v>150</v>
      </c>
      <c r="G76" s="2" t="n">
        <v>3.611</v>
      </c>
      <c r="H76" s="2" t="n">
        <v>4.7</v>
      </c>
      <c r="I76" s="2" t="s">
        <v>1154</v>
      </c>
    </row>
    <row r="77" customFormat="false" ht="15" hidden="false" customHeight="false" outlineLevel="0" collapsed="false">
      <c r="A77" s="2" t="s">
        <v>1224</v>
      </c>
      <c r="B77" s="2" t="s">
        <v>1225</v>
      </c>
      <c r="C77" s="2" t="s">
        <v>1172</v>
      </c>
      <c r="D77" s="2" t="n">
        <v>25.89313</v>
      </c>
      <c r="E77" s="2" t="n">
        <v>-80.20876</v>
      </c>
      <c r="F77" s="2" t="n">
        <v>135</v>
      </c>
      <c r="G77" s="2" t="n">
        <v>3.25</v>
      </c>
      <c r="H77" s="2" t="n">
        <v>3.1</v>
      </c>
      <c r="I77" s="2" t="s">
        <v>1154</v>
      </c>
    </row>
    <row r="78" customFormat="false" ht="15" hidden="false" customHeight="false" outlineLevel="0" collapsed="false">
      <c r="A78" s="2" t="s">
        <v>1224</v>
      </c>
      <c r="B78" s="2" t="s">
        <v>1225</v>
      </c>
      <c r="C78" s="2" t="s">
        <v>1226</v>
      </c>
      <c r="D78" s="2" t="n">
        <v>25.84936</v>
      </c>
      <c r="E78" s="2" t="n">
        <v>-80.13624</v>
      </c>
      <c r="F78" s="2" t="n">
        <v>125</v>
      </c>
      <c r="G78" s="2" t="n">
        <v>3.026</v>
      </c>
      <c r="H78" s="2" t="n">
        <v>6.1</v>
      </c>
      <c r="I78" s="2"/>
    </row>
    <row r="79" customFormat="false" ht="15" hidden="false" customHeight="false" outlineLevel="0" collapsed="false">
      <c r="A79" s="2" t="s">
        <v>1224</v>
      </c>
      <c r="B79" s="2" t="s">
        <v>1225</v>
      </c>
      <c r="C79" s="2" t="s">
        <v>1188</v>
      </c>
      <c r="D79" s="2" t="n">
        <v>26.02062</v>
      </c>
      <c r="E79" s="2" t="n">
        <v>-80.24354</v>
      </c>
      <c r="F79" s="2" t="n">
        <v>118</v>
      </c>
      <c r="G79" s="2" t="n">
        <v>2.844</v>
      </c>
      <c r="H79" s="2" t="n">
        <v>7.5</v>
      </c>
      <c r="I79" s="2" t="s">
        <v>1154</v>
      </c>
    </row>
    <row r="80" customFormat="false" ht="15" hidden="false" customHeight="false" outlineLevel="0" collapsed="false">
      <c r="A80" s="2" t="s">
        <v>1224</v>
      </c>
      <c r="B80" s="2" t="s">
        <v>1225</v>
      </c>
      <c r="C80" s="2" t="s">
        <v>1227</v>
      </c>
      <c r="D80" s="2" t="n">
        <v>27.95851</v>
      </c>
      <c r="E80" s="2" t="n">
        <v>-82.29829</v>
      </c>
      <c r="F80" s="2" t="n">
        <v>109</v>
      </c>
      <c r="G80" s="2" t="n">
        <v>2.619</v>
      </c>
      <c r="H80" s="2" t="n">
        <v>191.6</v>
      </c>
      <c r="I80" s="2"/>
    </row>
    <row r="81" customFormat="false" ht="15" hidden="false" customHeight="false" outlineLevel="0" collapsed="false">
      <c r="A81" s="2" t="s">
        <v>1224</v>
      </c>
      <c r="B81" s="2" t="s">
        <v>1225</v>
      </c>
      <c r="C81" s="2" t="s">
        <v>1207</v>
      </c>
      <c r="D81" s="2" t="n">
        <v>25.89105</v>
      </c>
      <c r="E81" s="2" t="n">
        <v>-80.2312</v>
      </c>
      <c r="F81" s="2" t="n">
        <v>73</v>
      </c>
      <c r="G81" s="2" t="n">
        <v>1.753</v>
      </c>
      <c r="H81" s="2" t="n">
        <v>4.2</v>
      </c>
      <c r="I81" s="2" t="s">
        <v>1154</v>
      </c>
    </row>
    <row r="82" customFormat="false" ht="15" hidden="false" customHeight="false" outlineLevel="0" collapsed="false">
      <c r="A82" s="2" t="s">
        <v>1224</v>
      </c>
      <c r="B82" s="2" t="s">
        <v>1225</v>
      </c>
      <c r="C82" s="2" t="s">
        <v>1165</v>
      </c>
      <c r="D82" s="2" t="n">
        <v>25.85262</v>
      </c>
      <c r="E82" s="2" t="n">
        <v>-80.20728</v>
      </c>
      <c r="F82" s="2" t="n">
        <v>71</v>
      </c>
      <c r="G82" s="2" t="n">
        <v>1.715</v>
      </c>
      <c r="H82" s="2" t="n">
        <v>5.6</v>
      </c>
      <c r="I82" s="2" t="s">
        <v>1154</v>
      </c>
    </row>
    <row r="83" customFormat="false" ht="15" hidden="false" customHeight="false" outlineLevel="0" collapsed="false">
      <c r="A83" s="2" t="s">
        <v>1224</v>
      </c>
      <c r="B83" s="2" t="s">
        <v>1225</v>
      </c>
      <c r="C83" s="2" t="s">
        <v>1183</v>
      </c>
      <c r="D83" s="2" t="n">
        <v>26.24187</v>
      </c>
      <c r="E83" s="2" t="n">
        <v>-80.15284</v>
      </c>
      <c r="F83" s="2" t="n">
        <v>69</v>
      </c>
      <c r="G83" s="2" t="n">
        <v>1.676</v>
      </c>
      <c r="H83" s="2" t="n">
        <v>21.7</v>
      </c>
      <c r="I83" s="2" t="s">
        <v>1154</v>
      </c>
    </row>
    <row r="84" customFormat="false" ht="15" hidden="false" customHeight="false" outlineLevel="0" collapsed="false">
      <c r="A84" s="2" t="s">
        <v>1224</v>
      </c>
      <c r="B84" s="2" t="s">
        <v>1225</v>
      </c>
      <c r="C84" s="2" t="s">
        <v>1170</v>
      </c>
      <c r="D84" s="2" t="n">
        <v>25.93907</v>
      </c>
      <c r="E84" s="2" t="n">
        <v>-80.21526</v>
      </c>
      <c r="F84" s="2" t="n">
        <v>69</v>
      </c>
      <c r="G84" s="2" t="n">
        <v>1.657</v>
      </c>
      <c r="H84" s="2" t="n">
        <v>2.4</v>
      </c>
      <c r="I84" s="2" t="s">
        <v>1154</v>
      </c>
    </row>
    <row r="85" customFormat="false" ht="15" hidden="false" customHeight="false" outlineLevel="0" collapsed="false">
      <c r="A85" s="2" t="s">
        <v>1224</v>
      </c>
      <c r="B85" s="2" t="s">
        <v>1225</v>
      </c>
      <c r="C85" s="2" t="s">
        <v>1228</v>
      </c>
      <c r="D85" s="2" t="n">
        <v>25.96055</v>
      </c>
      <c r="E85" s="2" t="n">
        <v>-80.14094</v>
      </c>
      <c r="F85" s="2" t="n">
        <v>62</v>
      </c>
      <c r="G85" s="2" t="n">
        <v>1.505</v>
      </c>
      <c r="H85" s="2" t="n">
        <v>3.2</v>
      </c>
      <c r="I85" s="2"/>
    </row>
    <row r="86" customFormat="false" ht="15" hidden="false" customHeight="false" outlineLevel="0" collapsed="false">
      <c r="A86" s="2" t="s">
        <v>1224</v>
      </c>
      <c r="B86" s="2" t="s">
        <v>1225</v>
      </c>
      <c r="C86" s="2" t="s">
        <v>1198</v>
      </c>
      <c r="D86" s="2" t="n">
        <v>25.98244</v>
      </c>
      <c r="E86" s="2" t="n">
        <v>-80.34364</v>
      </c>
      <c r="F86" s="2" t="n">
        <v>57</v>
      </c>
      <c r="G86" s="2" t="n">
        <v>1.365</v>
      </c>
      <c r="H86" s="2" t="n">
        <v>10.9</v>
      </c>
      <c r="I86" s="2" t="s">
        <v>1154</v>
      </c>
    </row>
    <row r="87" customFormat="false" ht="15" hidden="false" customHeight="false" outlineLevel="0" collapsed="false">
      <c r="A87" s="2" t="s">
        <v>1224</v>
      </c>
      <c r="B87" s="2" t="s">
        <v>1225</v>
      </c>
      <c r="C87" s="2" t="s">
        <v>1189</v>
      </c>
      <c r="D87" s="2" t="n">
        <v>25.94901</v>
      </c>
      <c r="E87" s="2" t="n">
        <v>-80.24597</v>
      </c>
      <c r="F87" s="2" t="n">
        <v>55</v>
      </c>
      <c r="G87" s="2" t="n">
        <v>1.319</v>
      </c>
      <c r="H87" s="2" t="n">
        <v>4.4</v>
      </c>
      <c r="I87" s="2" t="s">
        <v>1154</v>
      </c>
    </row>
    <row r="88" customFormat="false" ht="15" hidden="false" customHeight="false" outlineLevel="0" collapsed="false">
      <c r="A88" s="2" t="s">
        <v>1224</v>
      </c>
      <c r="B88" s="2" t="s">
        <v>1225</v>
      </c>
      <c r="C88" s="2" t="s">
        <v>1158</v>
      </c>
      <c r="D88" s="2" t="n">
        <v>25.89487</v>
      </c>
      <c r="E88" s="2" t="n">
        <v>-80.15085</v>
      </c>
      <c r="F88" s="2" t="n">
        <v>54</v>
      </c>
      <c r="G88" s="2" t="n">
        <v>1.294</v>
      </c>
      <c r="H88" s="2" t="n">
        <v>2.9</v>
      </c>
      <c r="I88" s="2" t="s">
        <v>1154</v>
      </c>
    </row>
    <row r="89" customFormat="false" ht="15" hidden="false" customHeight="false" outlineLevel="0" collapsed="false">
      <c r="A89" s="2" t="s">
        <v>1224</v>
      </c>
      <c r="B89" s="2" t="s">
        <v>1225</v>
      </c>
      <c r="C89" s="2" t="s">
        <v>1229</v>
      </c>
      <c r="D89" s="2" t="n">
        <v>26.06853</v>
      </c>
      <c r="E89" s="2" t="n">
        <v>-80.22522</v>
      </c>
      <c r="F89" s="2" t="n">
        <v>53</v>
      </c>
      <c r="G89" s="2" t="n">
        <v>1.272</v>
      </c>
      <c r="H89" s="2" t="n">
        <v>10.1</v>
      </c>
      <c r="I89" s="2"/>
    </row>
    <row r="90" customFormat="false" ht="15" hidden="false" customHeight="false" outlineLevel="0" collapsed="false">
      <c r="A90" s="2" t="s">
        <v>1224</v>
      </c>
      <c r="B90" s="2" t="s">
        <v>1225</v>
      </c>
      <c r="C90" s="2" t="s">
        <v>1230</v>
      </c>
      <c r="D90" s="2" t="n">
        <v>25.75318</v>
      </c>
      <c r="E90" s="2" t="n">
        <v>-80.23446</v>
      </c>
      <c r="F90" s="2" t="n">
        <v>52</v>
      </c>
      <c r="G90" s="2" t="n">
        <v>1.262</v>
      </c>
      <c r="H90" s="2" t="n">
        <v>12.7</v>
      </c>
      <c r="I90" s="2"/>
    </row>
    <row r="91" customFormat="false" ht="15" hidden="false" customHeight="false" outlineLevel="0" collapsed="false">
      <c r="A91" s="2" t="s">
        <v>1224</v>
      </c>
      <c r="B91" s="2" t="s">
        <v>1225</v>
      </c>
      <c r="C91" s="2" t="s">
        <v>1160</v>
      </c>
      <c r="D91" s="2" t="n">
        <v>25.98228</v>
      </c>
      <c r="E91" s="2" t="n">
        <v>-80.27924</v>
      </c>
      <c r="F91" s="2" t="n">
        <v>52</v>
      </c>
      <c r="G91" s="2" t="n">
        <v>1.257</v>
      </c>
      <c r="H91" s="2" t="n">
        <v>7.3</v>
      </c>
      <c r="I91" s="2" t="s">
        <v>1154</v>
      </c>
    </row>
    <row r="92" customFormat="false" ht="15" hidden="false" customHeight="false" outlineLevel="0" collapsed="false">
      <c r="A92" s="2" t="s">
        <v>1224</v>
      </c>
      <c r="B92" s="2" t="s">
        <v>1225</v>
      </c>
      <c r="C92" s="2" t="s">
        <v>1231</v>
      </c>
      <c r="D92" s="2" t="n">
        <v>26.21485</v>
      </c>
      <c r="E92" s="2" t="n">
        <v>-80.21594</v>
      </c>
      <c r="F92" s="2" t="n">
        <v>49</v>
      </c>
      <c r="G92" s="2" t="n">
        <v>1.17</v>
      </c>
      <c r="H92" s="2" t="n">
        <v>19.9</v>
      </c>
      <c r="I92" s="2"/>
    </row>
    <row r="93" customFormat="false" ht="15" hidden="false" customHeight="false" outlineLevel="0" collapsed="false">
      <c r="A93" s="2" t="s">
        <v>1224</v>
      </c>
      <c r="B93" s="2" t="s">
        <v>1225</v>
      </c>
      <c r="C93" s="2" t="s">
        <v>1175</v>
      </c>
      <c r="D93" s="2" t="n">
        <v>28.19142</v>
      </c>
      <c r="E93" s="2" t="n">
        <v>-82.72667</v>
      </c>
      <c r="F93" s="2" t="n">
        <v>47</v>
      </c>
      <c r="G93" s="2" t="n">
        <v>1.131</v>
      </c>
      <c r="H93" s="2" t="n">
        <v>221.4</v>
      </c>
      <c r="I93" s="2" t="s">
        <v>1154</v>
      </c>
    </row>
    <row r="94" customFormat="false" ht="15" hidden="false" customHeight="false" outlineLevel="0" collapsed="false">
      <c r="A94" s="2" t="s">
        <v>1224</v>
      </c>
      <c r="B94" s="2" t="s">
        <v>1225</v>
      </c>
      <c r="C94" s="2" t="s">
        <v>1232</v>
      </c>
      <c r="D94" s="2" t="n">
        <v>25.7837</v>
      </c>
      <c r="E94" s="2" t="n">
        <v>-80.2352</v>
      </c>
      <c r="F94" s="2" t="n">
        <v>46</v>
      </c>
      <c r="G94" s="2" t="n">
        <v>1.11</v>
      </c>
      <c r="H94" s="2" t="n">
        <v>10.7</v>
      </c>
      <c r="I94" s="2"/>
    </row>
    <row r="95" customFormat="false" ht="15" hidden="false" customHeight="false" outlineLevel="0" collapsed="false">
      <c r="A95" s="2" t="s">
        <v>1224</v>
      </c>
      <c r="B95" s="2" t="s">
        <v>1225</v>
      </c>
      <c r="C95" s="2" t="s">
        <v>1233</v>
      </c>
      <c r="D95" s="2" t="n">
        <v>26.15426</v>
      </c>
      <c r="E95" s="2" t="n">
        <v>-80.22569</v>
      </c>
      <c r="F95" s="2" t="n">
        <v>46</v>
      </c>
      <c r="G95" s="2" t="n">
        <v>1.109</v>
      </c>
      <c r="H95" s="2" t="n">
        <v>15.8</v>
      </c>
      <c r="I95" s="2"/>
    </row>
    <row r="96" customFormat="false" ht="15" hidden="false" customHeight="false" outlineLevel="0" collapsed="false">
      <c r="A96" s="2" t="s">
        <v>1224</v>
      </c>
      <c r="B96" s="2" t="s">
        <v>1225</v>
      </c>
      <c r="C96" s="2" t="s">
        <v>1168</v>
      </c>
      <c r="D96" s="2" t="n">
        <v>25.98638</v>
      </c>
      <c r="E96" s="2" t="n">
        <v>-80.14671</v>
      </c>
      <c r="F96" s="2" t="n">
        <v>43</v>
      </c>
      <c r="G96" s="2" t="n">
        <v>1.03</v>
      </c>
      <c r="H96" s="2" t="n">
        <v>4.4</v>
      </c>
      <c r="I96" s="2" t="s">
        <v>1154</v>
      </c>
    </row>
    <row r="97" customFormat="false" ht="15" hidden="false" customHeight="false" outlineLevel="0" collapsed="false">
      <c r="A97" s="2" t="s">
        <v>1224</v>
      </c>
      <c r="B97" s="2" t="s">
        <v>1225</v>
      </c>
      <c r="C97" s="2" t="s">
        <v>1234</v>
      </c>
      <c r="D97" s="2" t="n">
        <v>25.7833</v>
      </c>
      <c r="E97" s="2" t="n">
        <v>-80.29623</v>
      </c>
      <c r="F97" s="2" t="n">
        <v>41</v>
      </c>
      <c r="G97" s="2" t="n">
        <v>0.998</v>
      </c>
      <c r="H97" s="2" t="n">
        <v>12.5</v>
      </c>
      <c r="I97" s="2"/>
    </row>
    <row r="98" customFormat="false" ht="15" hidden="false" customHeight="false" outlineLevel="0" collapsed="false">
      <c r="A98" s="2" t="s">
        <v>1224</v>
      </c>
      <c r="B98" s="2" t="s">
        <v>1225</v>
      </c>
      <c r="C98" s="2" t="s">
        <v>1235</v>
      </c>
      <c r="D98" s="2" t="n">
        <v>26.21048</v>
      </c>
      <c r="E98" s="2" t="n">
        <v>-80.26934</v>
      </c>
      <c r="F98" s="2" t="n">
        <v>40</v>
      </c>
      <c r="G98" s="2" t="n">
        <v>0.954</v>
      </c>
      <c r="H98" s="2" t="n">
        <v>20.2</v>
      </c>
      <c r="I98" s="2"/>
    </row>
    <row r="99" customFormat="false" ht="15" hidden="false" customHeight="false" outlineLevel="0" collapsed="false">
      <c r="A99" s="2" t="s">
        <v>1224</v>
      </c>
      <c r="B99" s="2" t="s">
        <v>1225</v>
      </c>
      <c r="C99" s="2" t="s">
        <v>1236</v>
      </c>
      <c r="D99" s="2" t="n">
        <v>26.18012</v>
      </c>
      <c r="E99" s="2" t="n">
        <v>-80.27481</v>
      </c>
      <c r="F99" s="2" t="n">
        <v>38</v>
      </c>
      <c r="G99" s="2" t="n">
        <v>0.909</v>
      </c>
      <c r="H99" s="2" t="n">
        <v>18.3</v>
      </c>
      <c r="I99" s="2"/>
    </row>
    <row r="100" customFormat="false" ht="15" hidden="false" customHeight="false" outlineLevel="0" collapsed="false">
      <c r="A100" s="2" t="s">
        <v>1224</v>
      </c>
      <c r="B100" s="2" t="s">
        <v>1225</v>
      </c>
      <c r="C100" s="2" t="s">
        <v>1237</v>
      </c>
      <c r="D100" s="2" t="n">
        <v>25.81373</v>
      </c>
      <c r="E100" s="2" t="n">
        <v>-80.17744</v>
      </c>
      <c r="F100" s="2" t="n">
        <v>36</v>
      </c>
      <c r="G100" s="2" t="n">
        <v>0.872</v>
      </c>
      <c r="H100" s="2" t="n">
        <v>8</v>
      </c>
      <c r="I100" s="2"/>
    </row>
    <row r="101" customFormat="false" ht="15" hidden="false" customHeight="false" outlineLevel="0" collapsed="false">
      <c r="A101" s="2" t="s">
        <v>1224</v>
      </c>
      <c r="B101" s="2" t="s">
        <v>1225</v>
      </c>
      <c r="C101" s="2" t="s">
        <v>1184</v>
      </c>
      <c r="D101" s="2" t="n">
        <v>27.94123</v>
      </c>
      <c r="E101" s="2" t="n">
        <v>-82.2414</v>
      </c>
      <c r="F101" s="2" t="n">
        <v>36</v>
      </c>
      <c r="G101" s="2" t="n">
        <v>0.858</v>
      </c>
      <c r="H101" s="2" t="n">
        <v>188.3</v>
      </c>
      <c r="I101" s="2" t="s">
        <v>1154</v>
      </c>
    </row>
    <row r="102" customFormat="false" ht="15" hidden="false" customHeight="false" outlineLevel="0" collapsed="false">
      <c r="A102" s="2" t="s">
        <v>1224</v>
      </c>
      <c r="B102" s="2" t="s">
        <v>1225</v>
      </c>
      <c r="C102" s="2" t="s">
        <v>1159</v>
      </c>
      <c r="D102" s="2" t="n">
        <v>26.1444</v>
      </c>
      <c r="E102" s="2" t="n">
        <v>-80.17165</v>
      </c>
      <c r="F102" s="2" t="n">
        <v>34</v>
      </c>
      <c r="G102" s="2" t="n">
        <v>0.831</v>
      </c>
      <c r="H102" s="2" t="n">
        <v>14.9</v>
      </c>
      <c r="I102" s="2" t="s">
        <v>1154</v>
      </c>
    </row>
    <row r="103" customFormat="false" ht="15" hidden="false" customHeight="false" outlineLevel="0" collapsed="false">
      <c r="A103" s="2" t="s">
        <v>1224</v>
      </c>
      <c r="B103" s="2" t="s">
        <v>1225</v>
      </c>
      <c r="C103" s="2" t="s">
        <v>1195</v>
      </c>
      <c r="D103" s="2" t="n">
        <v>25.85164</v>
      </c>
      <c r="E103" s="2" t="n">
        <v>-80.2387</v>
      </c>
      <c r="F103" s="2" t="n">
        <v>32</v>
      </c>
      <c r="G103" s="2" t="n">
        <v>0.777</v>
      </c>
      <c r="H103" s="2" t="n">
        <v>6.5</v>
      </c>
      <c r="I103" s="2" t="s">
        <v>1154</v>
      </c>
    </row>
    <row r="104" customFormat="false" ht="15" hidden="false" customHeight="false" outlineLevel="0" collapsed="false">
      <c r="A104" s="2" t="s">
        <v>1224</v>
      </c>
      <c r="B104" s="2" t="s">
        <v>1225</v>
      </c>
      <c r="C104" s="2" t="s">
        <v>1169</v>
      </c>
      <c r="D104" s="2" t="n">
        <v>25.93555</v>
      </c>
      <c r="E104" s="2" t="n">
        <v>-80.31781</v>
      </c>
      <c r="F104" s="2" t="n">
        <v>32</v>
      </c>
      <c r="G104" s="2" t="n">
        <v>0.769</v>
      </c>
      <c r="H104" s="2" t="n">
        <v>8.7</v>
      </c>
      <c r="I104" s="2" t="s">
        <v>1154</v>
      </c>
    </row>
    <row r="105" customFormat="false" ht="15" hidden="false" customHeight="false" outlineLevel="0" collapsed="false">
      <c r="A105" s="2" t="s">
        <v>1224</v>
      </c>
      <c r="B105" s="2" t="s">
        <v>1225</v>
      </c>
      <c r="C105" s="2" t="s">
        <v>1238</v>
      </c>
      <c r="D105" s="2" t="n">
        <v>25.78674</v>
      </c>
      <c r="E105" s="2" t="n">
        <v>-80.20452</v>
      </c>
      <c r="F105" s="2" t="n">
        <v>32</v>
      </c>
      <c r="G105" s="2" t="n">
        <v>0.766</v>
      </c>
      <c r="H105" s="2" t="n">
        <v>10</v>
      </c>
      <c r="I105" s="2"/>
    </row>
    <row r="106" customFormat="false" ht="15" hidden="false" customHeight="false" outlineLevel="0" collapsed="false">
      <c r="A106" s="2" t="s">
        <v>1224</v>
      </c>
      <c r="B106" s="2" t="s">
        <v>1225</v>
      </c>
      <c r="C106" s="2" t="s">
        <v>1201</v>
      </c>
      <c r="D106" s="2" t="n">
        <v>25.94873</v>
      </c>
      <c r="E106" s="2" t="n">
        <v>-80.27834</v>
      </c>
      <c r="F106" s="2" t="n">
        <v>31</v>
      </c>
      <c r="G106" s="2" t="n">
        <v>0.749</v>
      </c>
      <c r="H106" s="2" t="n">
        <v>6.4</v>
      </c>
      <c r="I106" s="2" t="s">
        <v>1154</v>
      </c>
    </row>
    <row r="107" customFormat="false" ht="15" hidden="false" customHeight="false" outlineLevel="0" collapsed="false">
      <c r="A107" s="2" t="s">
        <v>1224</v>
      </c>
      <c r="B107" s="2" t="s">
        <v>1225</v>
      </c>
      <c r="C107" s="2" t="s">
        <v>1185</v>
      </c>
      <c r="D107" s="2" t="n">
        <v>26.18301</v>
      </c>
      <c r="E107" s="2" t="n">
        <v>-80.22769</v>
      </c>
      <c r="F107" s="2" t="n">
        <v>28</v>
      </c>
      <c r="G107" s="2" t="n">
        <v>0.686</v>
      </c>
      <c r="H107" s="2" t="n">
        <v>17.8</v>
      </c>
      <c r="I107" s="2" t="s">
        <v>1154</v>
      </c>
    </row>
    <row r="108" customFormat="false" ht="15" hidden="false" customHeight="false" outlineLevel="0" collapsed="false">
      <c r="A108" s="2" t="s">
        <v>1224</v>
      </c>
      <c r="B108" s="2" t="s">
        <v>1225</v>
      </c>
      <c r="C108" s="2" t="s">
        <v>1239</v>
      </c>
      <c r="D108" s="2" t="n">
        <v>26.08681</v>
      </c>
      <c r="E108" s="2" t="n">
        <v>-80.18591</v>
      </c>
      <c r="F108" s="2" t="n">
        <v>27</v>
      </c>
      <c r="G108" s="2" t="n">
        <v>0.653</v>
      </c>
      <c r="H108" s="2" t="n">
        <v>10.9</v>
      </c>
      <c r="I108" s="2"/>
    </row>
    <row r="109" customFormat="false" ht="15" hidden="false" customHeight="false" outlineLevel="0" collapsed="false">
      <c r="A109" s="2" t="s">
        <v>1224</v>
      </c>
      <c r="B109" s="2" t="s">
        <v>1225</v>
      </c>
      <c r="C109" s="2" t="s">
        <v>1176</v>
      </c>
      <c r="D109" s="2" t="n">
        <v>25.90522</v>
      </c>
      <c r="E109" s="2" t="n">
        <v>-80.25999</v>
      </c>
      <c r="F109" s="2" t="n">
        <v>25</v>
      </c>
      <c r="G109" s="2" t="n">
        <v>0.605</v>
      </c>
      <c r="H109" s="2" t="n">
        <v>5.3</v>
      </c>
      <c r="I109" s="2" t="s">
        <v>1154</v>
      </c>
    </row>
    <row r="110" customFormat="false" ht="15" hidden="false" customHeight="false" outlineLevel="0" collapsed="false">
      <c r="A110" s="2" t="s">
        <v>1224</v>
      </c>
      <c r="B110" s="2" t="s">
        <v>1225</v>
      </c>
      <c r="C110" s="2" t="s">
        <v>1240</v>
      </c>
      <c r="D110" s="2" t="n">
        <v>26.34866</v>
      </c>
      <c r="E110" s="2" t="n">
        <v>-80.23042</v>
      </c>
      <c r="F110" s="2" t="n">
        <v>24</v>
      </c>
      <c r="G110" s="2" t="n">
        <v>0.583</v>
      </c>
      <c r="H110" s="2" t="n">
        <v>29.2</v>
      </c>
      <c r="I110" s="2"/>
    </row>
    <row r="111" customFormat="false" ht="15" hidden="false" customHeight="false" outlineLevel="0" collapsed="false">
      <c r="A111" s="2" t="s">
        <v>1224</v>
      </c>
      <c r="B111" s="2" t="s">
        <v>1225</v>
      </c>
      <c r="C111" s="2" t="s">
        <v>1241</v>
      </c>
      <c r="D111" s="2" t="n">
        <v>26.25207</v>
      </c>
      <c r="E111" s="2" t="n">
        <v>-80.21024</v>
      </c>
      <c r="F111" s="2" t="n">
        <v>24</v>
      </c>
      <c r="G111" s="2" t="n">
        <v>0.578</v>
      </c>
      <c r="H111" s="2" t="n">
        <v>22.4</v>
      </c>
      <c r="I111" s="2"/>
    </row>
    <row r="112" customFormat="false" ht="15" hidden="false" customHeight="false" outlineLevel="0" collapsed="false">
      <c r="A112" s="2" t="s">
        <v>1224</v>
      </c>
      <c r="B112" s="2" t="s">
        <v>1225</v>
      </c>
      <c r="C112" s="2" t="s">
        <v>1209</v>
      </c>
      <c r="D112" s="2" t="n">
        <v>26.1102</v>
      </c>
      <c r="E112" s="2" t="n">
        <v>-80.27403</v>
      </c>
      <c r="F112" s="2" t="n">
        <v>23</v>
      </c>
      <c r="G112" s="2" t="n">
        <v>0.55</v>
      </c>
      <c r="H112" s="2" t="n">
        <v>13.8</v>
      </c>
      <c r="I112" s="2" t="s">
        <v>1154</v>
      </c>
    </row>
    <row r="113" customFormat="false" ht="15" hidden="false" customHeight="false" outlineLevel="0" collapsed="false">
      <c r="A113" s="2" t="s">
        <v>1224</v>
      </c>
      <c r="B113" s="2" t="s">
        <v>1225</v>
      </c>
      <c r="C113" s="2" t="s">
        <v>1242</v>
      </c>
      <c r="D113" s="2" t="n">
        <v>25.8312</v>
      </c>
      <c r="E113" s="2" t="n">
        <v>-80.27571</v>
      </c>
      <c r="F113" s="2" t="n">
        <v>22</v>
      </c>
      <c r="G113" s="2" t="n">
        <v>0.525</v>
      </c>
      <c r="H113" s="2" t="n">
        <v>9.1</v>
      </c>
      <c r="I113" s="2"/>
    </row>
    <row r="114" customFormat="false" ht="15" hidden="false" customHeight="false" outlineLevel="0" collapsed="false">
      <c r="A114" s="2" t="s">
        <v>1224</v>
      </c>
      <c r="B114" s="2" t="s">
        <v>1225</v>
      </c>
      <c r="C114" s="2" t="s">
        <v>1243</v>
      </c>
      <c r="D114" s="2" t="n">
        <v>28.01834</v>
      </c>
      <c r="E114" s="2" t="n">
        <v>-82.62687</v>
      </c>
      <c r="F114" s="2" t="n">
        <v>21</v>
      </c>
      <c r="G114" s="2" t="n">
        <v>0.515</v>
      </c>
      <c r="H114" s="2" t="n">
        <v>208.7</v>
      </c>
      <c r="I114" s="2"/>
    </row>
    <row r="115" customFormat="false" ht="15" hidden="false" customHeight="false" outlineLevel="0" collapsed="false">
      <c r="A115" s="2" t="s">
        <v>1224</v>
      </c>
      <c r="B115" s="2" t="s">
        <v>1225</v>
      </c>
      <c r="C115" s="2" t="s">
        <v>1244</v>
      </c>
      <c r="D115" s="2" t="n">
        <v>25.52799</v>
      </c>
      <c r="E115" s="2" t="n">
        <v>-80.39616</v>
      </c>
      <c r="F115" s="2" t="n">
        <v>21</v>
      </c>
      <c r="G115" s="2" t="n">
        <v>0.513</v>
      </c>
      <c r="H115" s="2" t="n">
        <v>30.9</v>
      </c>
      <c r="I115" s="2"/>
    </row>
    <row r="116" customFormat="false" ht="15" hidden="false" customHeight="false" outlineLevel="0" collapsed="false">
      <c r="A116" s="2" t="s">
        <v>1224</v>
      </c>
      <c r="B116" s="2" t="s">
        <v>1225</v>
      </c>
      <c r="C116" s="2" t="s">
        <v>1245</v>
      </c>
      <c r="D116" s="2" t="n">
        <v>25.89651</v>
      </c>
      <c r="E116" s="2" t="n">
        <v>-80.12621</v>
      </c>
      <c r="F116" s="2" t="n">
        <v>21</v>
      </c>
      <c r="G116" s="2" t="n">
        <v>0.496</v>
      </c>
      <c r="H116" s="2" t="n">
        <v>3.9</v>
      </c>
      <c r="I116" s="2"/>
    </row>
    <row r="117" customFormat="false" ht="15" hidden="false" customHeight="false" outlineLevel="0" collapsed="false">
      <c r="A117" s="2" t="s">
        <v>1224</v>
      </c>
      <c r="B117" s="2" t="s">
        <v>1225</v>
      </c>
      <c r="C117" s="2" t="s">
        <v>1246</v>
      </c>
      <c r="D117" s="2" t="n">
        <v>26.66908</v>
      </c>
      <c r="E117" s="2" t="n">
        <v>-80.05878</v>
      </c>
      <c r="F117" s="2" t="n">
        <v>20</v>
      </c>
      <c r="G117" s="2" t="n">
        <v>0.478</v>
      </c>
      <c r="H117" s="2" t="n">
        <v>51.7</v>
      </c>
      <c r="I117" s="2"/>
    </row>
    <row r="118" customFormat="false" ht="15" hidden="false" customHeight="false" outlineLevel="0" collapsed="false">
      <c r="A118" s="2" t="s">
        <v>1224</v>
      </c>
      <c r="B118" s="2" t="s">
        <v>1225</v>
      </c>
      <c r="C118" s="2" t="s">
        <v>1247</v>
      </c>
      <c r="D118" s="2" t="n">
        <v>26.12067</v>
      </c>
      <c r="E118" s="2" t="n">
        <v>-80.12788</v>
      </c>
      <c r="F118" s="2" t="n">
        <v>19</v>
      </c>
      <c r="G118" s="2" t="n">
        <v>0.464</v>
      </c>
      <c r="H118" s="2" t="n">
        <v>13.6</v>
      </c>
      <c r="I118" s="2"/>
    </row>
    <row r="119" customFormat="false" ht="15" hidden="false" customHeight="false" outlineLevel="0" collapsed="false">
      <c r="A119" s="2" t="s">
        <v>1224</v>
      </c>
      <c r="B119" s="2" t="s">
        <v>1225</v>
      </c>
      <c r="C119" s="2" t="s">
        <v>1248</v>
      </c>
      <c r="D119" s="2" t="n">
        <v>25.7349</v>
      </c>
      <c r="E119" s="2" t="n">
        <v>-80.4541</v>
      </c>
      <c r="F119" s="2" t="n">
        <v>19</v>
      </c>
      <c r="G119" s="2" t="n">
        <v>0.452</v>
      </c>
      <c r="H119" s="2" t="n">
        <v>21.8</v>
      </c>
      <c r="I119" s="2"/>
    </row>
    <row r="120" customFormat="false" ht="15" hidden="false" customHeight="false" outlineLevel="0" collapsed="false">
      <c r="A120" s="2" t="s">
        <v>1224</v>
      </c>
      <c r="B120" s="2" t="s">
        <v>1225</v>
      </c>
      <c r="C120" s="2" t="s">
        <v>1249</v>
      </c>
      <c r="D120" s="2" t="n">
        <v>28.52072</v>
      </c>
      <c r="E120" s="2" t="n">
        <v>-81.48763</v>
      </c>
      <c r="F120" s="2" t="n">
        <v>18</v>
      </c>
      <c r="G120" s="2" t="n">
        <v>0.442</v>
      </c>
      <c r="H120" s="2" t="n">
        <v>196.3</v>
      </c>
      <c r="I120" s="2"/>
    </row>
    <row r="121" customFormat="false" ht="15" hidden="false" customHeight="false" outlineLevel="0" collapsed="false">
      <c r="A121" s="2" t="s">
        <v>1224</v>
      </c>
      <c r="B121" s="2" t="s">
        <v>1225</v>
      </c>
      <c r="C121" s="2" t="s">
        <v>1217</v>
      </c>
      <c r="D121" s="2" t="n">
        <v>26.02345</v>
      </c>
      <c r="E121" s="2" t="n">
        <v>-80.29631</v>
      </c>
      <c r="F121" s="2" t="n">
        <v>17</v>
      </c>
      <c r="G121" s="2" t="n">
        <v>0.42</v>
      </c>
      <c r="H121" s="2" t="n">
        <v>9.8</v>
      </c>
      <c r="I121" s="2" t="s">
        <v>1154</v>
      </c>
    </row>
    <row r="122" customFormat="false" ht="15" hidden="false" customHeight="false" outlineLevel="0" collapsed="false">
      <c r="A122" s="2" t="s">
        <v>1224</v>
      </c>
      <c r="B122" s="2" t="s">
        <v>1225</v>
      </c>
      <c r="C122" s="2" t="s">
        <v>1250</v>
      </c>
      <c r="D122" s="2" t="n">
        <v>26.14997</v>
      </c>
      <c r="E122" s="2" t="n">
        <v>-80.27739</v>
      </c>
      <c r="F122" s="2" t="n">
        <v>17</v>
      </c>
      <c r="G122" s="2" t="n">
        <v>0.401</v>
      </c>
      <c r="H122" s="2" t="n">
        <v>16.4</v>
      </c>
      <c r="I122" s="2"/>
    </row>
    <row r="123" customFormat="false" ht="15" hidden="false" customHeight="false" outlineLevel="0" collapsed="false">
      <c r="A123" s="2" t="s">
        <v>1224</v>
      </c>
      <c r="B123" s="2" t="s">
        <v>1225</v>
      </c>
      <c r="C123" s="2" t="s">
        <v>1191</v>
      </c>
      <c r="D123" s="2" t="n">
        <v>26.24356</v>
      </c>
      <c r="E123" s="2" t="n">
        <v>-80.26601</v>
      </c>
      <c r="F123" s="2" t="n">
        <v>15</v>
      </c>
      <c r="G123" s="2" t="n">
        <v>0.374</v>
      </c>
      <c r="H123" s="2" t="n">
        <v>22.4</v>
      </c>
      <c r="I123" s="2" t="s">
        <v>1154</v>
      </c>
    </row>
    <row r="124" customFormat="false" ht="15" hidden="false" customHeight="false" outlineLevel="0" collapsed="false">
      <c r="A124" s="2" t="s">
        <v>1224</v>
      </c>
      <c r="B124" s="2" t="s">
        <v>1225</v>
      </c>
      <c r="C124" s="2" t="s">
        <v>1180</v>
      </c>
      <c r="D124" s="2" t="n">
        <v>25.90398</v>
      </c>
      <c r="E124" s="2" t="n">
        <v>-80.30828</v>
      </c>
      <c r="F124" s="2" t="n">
        <v>15</v>
      </c>
      <c r="G124" s="2" t="n">
        <v>0.363</v>
      </c>
      <c r="H124" s="2" t="n">
        <v>8.3</v>
      </c>
      <c r="I124" s="2" t="s">
        <v>1154</v>
      </c>
    </row>
    <row r="125" customFormat="false" ht="15" hidden="false" customHeight="false" outlineLevel="0" collapsed="false">
      <c r="A125" s="2" t="s">
        <v>1224</v>
      </c>
      <c r="B125" s="2" t="s">
        <v>1225</v>
      </c>
      <c r="C125" s="2" t="s">
        <v>1251</v>
      </c>
      <c r="D125" s="2" t="n">
        <v>26.30307</v>
      </c>
      <c r="E125" s="2" t="n">
        <v>-80.22654</v>
      </c>
      <c r="F125" s="2" t="n">
        <v>15</v>
      </c>
      <c r="G125" s="2" t="n">
        <v>0.357</v>
      </c>
      <c r="H125" s="2" t="n">
        <v>26</v>
      </c>
      <c r="I125" s="2"/>
    </row>
    <row r="126" customFormat="false" ht="15" hidden="false" customHeight="false" outlineLevel="0" collapsed="false">
      <c r="A126" s="2" t="s">
        <v>1224</v>
      </c>
      <c r="B126" s="2" t="s">
        <v>1225</v>
      </c>
      <c r="C126" s="2" t="s">
        <v>1252</v>
      </c>
      <c r="D126" s="2" t="n">
        <v>25.91231</v>
      </c>
      <c r="E126" s="2" t="n">
        <v>-80.39706</v>
      </c>
      <c r="F126" s="2" t="n">
        <v>15</v>
      </c>
      <c r="G126" s="2" t="n">
        <v>0.35</v>
      </c>
      <c r="H126" s="2" t="n">
        <v>13.7</v>
      </c>
      <c r="I126" s="2"/>
    </row>
    <row r="127" customFormat="false" ht="15" hidden="false" customHeight="false" outlineLevel="0" collapsed="false">
      <c r="A127" s="2" t="s">
        <v>1224</v>
      </c>
      <c r="B127" s="2" t="s">
        <v>1225</v>
      </c>
      <c r="C127" s="2" t="s">
        <v>1253</v>
      </c>
      <c r="D127" s="2" t="n">
        <v>26.06116</v>
      </c>
      <c r="E127" s="2" t="n">
        <v>-80.36983</v>
      </c>
      <c r="F127" s="2" t="n">
        <v>13</v>
      </c>
      <c r="G127" s="2" t="n">
        <v>0.322</v>
      </c>
      <c r="H127" s="2" t="n">
        <v>15</v>
      </c>
      <c r="I127" s="2"/>
    </row>
    <row r="128" customFormat="false" ht="15" hidden="false" customHeight="false" outlineLevel="0" collapsed="false">
      <c r="A128" s="2" t="s">
        <v>1224</v>
      </c>
      <c r="B128" s="2" t="s">
        <v>1225</v>
      </c>
      <c r="C128" s="2" t="s">
        <v>1254</v>
      </c>
      <c r="D128" s="2" t="n">
        <v>26.57931</v>
      </c>
      <c r="E128" s="2" t="n">
        <v>-81.83607</v>
      </c>
      <c r="F128" s="2" t="n">
        <v>13</v>
      </c>
      <c r="G128" s="2" t="n">
        <v>0.318</v>
      </c>
      <c r="H128" s="2" t="n">
        <v>112.1</v>
      </c>
      <c r="I128" s="2"/>
    </row>
    <row r="129" customFormat="false" ht="15" hidden="false" customHeight="false" outlineLevel="0" collapsed="false">
      <c r="A129" s="2" t="s">
        <v>1224</v>
      </c>
      <c r="B129" s="2" t="s">
        <v>1225</v>
      </c>
      <c r="C129" s="2" t="s">
        <v>1255</v>
      </c>
      <c r="D129" s="2" t="n">
        <v>25.76041</v>
      </c>
      <c r="E129" s="2" t="n">
        <v>-80.40916</v>
      </c>
      <c r="F129" s="2" t="n">
        <v>12</v>
      </c>
      <c r="G129" s="2" t="n">
        <v>0.298</v>
      </c>
      <c r="H129" s="2" t="n">
        <v>18.5</v>
      </c>
      <c r="I129" s="2"/>
    </row>
    <row r="130" customFormat="false" ht="15" hidden="false" customHeight="false" outlineLevel="0" collapsed="false">
      <c r="A130" s="2" t="s">
        <v>1224</v>
      </c>
      <c r="B130" s="2" t="s">
        <v>1225</v>
      </c>
      <c r="C130" s="2" t="s">
        <v>1256</v>
      </c>
      <c r="D130" s="2" t="n">
        <v>29.23131</v>
      </c>
      <c r="E130" s="2" t="n">
        <v>-81.06489</v>
      </c>
      <c r="F130" s="2" t="n">
        <v>12</v>
      </c>
      <c r="G130" s="2" t="n">
        <v>0.284</v>
      </c>
      <c r="H130" s="2" t="n">
        <v>234.5</v>
      </c>
      <c r="I130" s="2"/>
    </row>
    <row r="131" customFormat="false" ht="15" hidden="false" customHeight="false" outlineLevel="0" collapsed="false">
      <c r="A131" s="2" t="s">
        <v>1224</v>
      </c>
      <c r="B131" s="2" t="s">
        <v>1225</v>
      </c>
      <c r="C131" s="2" t="s">
        <v>1257</v>
      </c>
      <c r="D131" s="2" t="n">
        <v>25.85976</v>
      </c>
      <c r="E131" s="2" t="n">
        <v>-80.27145</v>
      </c>
      <c r="F131" s="2" t="n">
        <v>12</v>
      </c>
      <c r="G131" s="2" t="n">
        <v>0.282</v>
      </c>
      <c r="H131" s="2" t="n">
        <v>7.5</v>
      </c>
      <c r="I131" s="2"/>
    </row>
    <row r="132" customFormat="false" ht="15" hidden="false" customHeight="false" outlineLevel="0" collapsed="false">
      <c r="A132" s="2" t="s">
        <v>1224</v>
      </c>
      <c r="B132" s="2" t="s">
        <v>1225</v>
      </c>
      <c r="C132" s="2" t="s">
        <v>1258</v>
      </c>
      <c r="D132" s="2" t="n">
        <v>25.76275</v>
      </c>
      <c r="E132" s="2" t="n">
        <v>-80.36085</v>
      </c>
      <c r="F132" s="2" t="n">
        <v>11</v>
      </c>
      <c r="G132" s="2" t="n">
        <v>0.272</v>
      </c>
      <c r="H132" s="2" t="n">
        <v>16.2</v>
      </c>
      <c r="I132" s="2"/>
    </row>
    <row r="133" customFormat="false" ht="15" hidden="false" customHeight="false" outlineLevel="0" collapsed="false">
      <c r="A133" s="2" t="s">
        <v>1224</v>
      </c>
      <c r="B133" s="2" t="s">
        <v>1225</v>
      </c>
      <c r="C133" s="2" t="s">
        <v>1259</v>
      </c>
      <c r="D133" s="2" t="n">
        <v>26.01994</v>
      </c>
      <c r="E133" s="2" t="n">
        <v>-80.18771</v>
      </c>
      <c r="F133" s="2" t="n">
        <v>11</v>
      </c>
      <c r="G133" s="2" t="n">
        <v>0.267</v>
      </c>
      <c r="H133" s="2" t="n">
        <v>6.3</v>
      </c>
      <c r="I133" s="2"/>
    </row>
    <row r="134" customFormat="false" ht="15" hidden="false" customHeight="false" outlineLevel="0" collapsed="false">
      <c r="A134" s="2" t="s">
        <v>1224</v>
      </c>
      <c r="B134" s="2" t="s">
        <v>1225</v>
      </c>
      <c r="C134" s="2" t="s">
        <v>1260</v>
      </c>
      <c r="D134" s="2" t="n">
        <v>26.31128</v>
      </c>
      <c r="E134" s="2" t="n">
        <v>-80.09459</v>
      </c>
      <c r="F134" s="2" t="n">
        <v>11</v>
      </c>
      <c r="G134" s="2" t="n">
        <v>0.263</v>
      </c>
      <c r="H134" s="2" t="n">
        <v>26.9</v>
      </c>
      <c r="I134" s="2"/>
    </row>
    <row r="135" customFormat="false" ht="15" hidden="false" customHeight="false" outlineLevel="0" collapsed="false">
      <c r="A135" s="2" t="s">
        <v>1224</v>
      </c>
      <c r="B135" s="2" t="s">
        <v>1225</v>
      </c>
      <c r="C135" s="2" t="s">
        <v>1261</v>
      </c>
      <c r="D135" s="2" t="n">
        <v>26.98248</v>
      </c>
      <c r="E135" s="2" t="n">
        <v>-82.09896</v>
      </c>
      <c r="F135" s="2" t="n">
        <v>10</v>
      </c>
      <c r="G135" s="2" t="n">
        <v>0.25</v>
      </c>
      <c r="H135" s="2" t="n">
        <v>139.3</v>
      </c>
      <c r="I135" s="2"/>
    </row>
    <row r="136" customFormat="false" ht="15" hidden="false" customHeight="false" outlineLevel="0" collapsed="false">
      <c r="A136" s="2" t="s">
        <v>1224</v>
      </c>
      <c r="B136" s="2" t="s">
        <v>1225</v>
      </c>
      <c r="C136" s="2" t="s">
        <v>1262</v>
      </c>
      <c r="D136" s="2" t="n">
        <v>26.05035</v>
      </c>
      <c r="E136" s="2" t="n">
        <v>-80.43375</v>
      </c>
      <c r="F136" s="2" t="n">
        <v>10</v>
      </c>
      <c r="G136" s="2" t="n">
        <v>0.248</v>
      </c>
      <c r="H136" s="2" t="n">
        <v>17.9</v>
      </c>
      <c r="I136" s="2"/>
    </row>
    <row r="137" customFormat="false" ht="15" hidden="false" customHeight="false" outlineLevel="0" collapsed="false">
      <c r="A137" s="2" t="s">
        <v>1224</v>
      </c>
      <c r="B137" s="2" t="s">
        <v>1225</v>
      </c>
      <c r="C137" s="2" t="s">
        <v>1263</v>
      </c>
      <c r="D137" s="2" t="n">
        <v>26.15458</v>
      </c>
      <c r="E137" s="2" t="n">
        <v>-80.31744</v>
      </c>
      <c r="F137" s="2" t="n">
        <v>9</v>
      </c>
      <c r="G137" s="2" t="n">
        <v>0.215</v>
      </c>
      <c r="H137" s="2" t="n">
        <v>17.8</v>
      </c>
      <c r="I137" s="2"/>
    </row>
    <row r="138" customFormat="false" ht="15" hidden="false" customHeight="false" outlineLevel="0" collapsed="false">
      <c r="A138" s="2" t="s">
        <v>1224</v>
      </c>
      <c r="B138" s="2" t="s">
        <v>1225</v>
      </c>
      <c r="C138" s="2" t="s">
        <v>1264</v>
      </c>
      <c r="D138" s="2" t="n">
        <v>25.48368</v>
      </c>
      <c r="E138" s="2" t="n">
        <v>-80.41627</v>
      </c>
      <c r="F138" s="2" t="n">
        <v>8</v>
      </c>
      <c r="G138" s="2" t="n">
        <v>0.198</v>
      </c>
      <c r="H138" s="2" t="n">
        <v>34.2</v>
      </c>
      <c r="I138" s="2"/>
    </row>
    <row r="139" customFormat="false" ht="15" hidden="false" customHeight="false" outlineLevel="0" collapsed="false">
      <c r="A139" s="2" t="s">
        <v>1224</v>
      </c>
      <c r="B139" s="2" t="s">
        <v>1225</v>
      </c>
      <c r="C139" s="2" t="s">
        <v>1265</v>
      </c>
      <c r="D139" s="2" t="n">
        <v>26.53708</v>
      </c>
      <c r="E139" s="2" t="n">
        <v>-81.71355</v>
      </c>
      <c r="F139" s="2" t="n">
        <v>6</v>
      </c>
      <c r="G139" s="2" t="n">
        <v>0.155</v>
      </c>
      <c r="H139" s="2" t="n">
        <v>104</v>
      </c>
      <c r="I139" s="2"/>
    </row>
    <row r="141" customFormat="false" ht="35.05" hidden="false" customHeight="false" outlineLevel="0" collapsed="false">
      <c r="A141" s="9" t="s">
        <v>1266</v>
      </c>
      <c r="B141" s="2"/>
      <c r="C141" s="2" t="s">
        <v>1151</v>
      </c>
      <c r="D141" s="2" t="s">
        <v>1224</v>
      </c>
      <c r="E141" s="2"/>
      <c r="F141" s="2"/>
      <c r="G141" s="2"/>
      <c r="H141" s="2"/>
      <c r="I141" s="2"/>
      <c r="J141" s="2"/>
    </row>
    <row r="142" customFormat="false" ht="15" hidden="false" customHeight="false" outlineLevel="0" collapsed="false">
      <c r="A142" s="2" t="s">
        <v>1267</v>
      </c>
      <c r="B142" s="2"/>
      <c r="C142" s="2" t="n">
        <f aca="false">SUMIFS(F2:F139,A2:A139,"December market")</f>
        <v>4292</v>
      </c>
      <c r="D142" s="2" t="n">
        <f aca="false">SUMIFS(F2:F139,A2:A139,"May market")</f>
        <v>4146</v>
      </c>
      <c r="E142" s="2"/>
      <c r="F142" s="2"/>
      <c r="G142" s="2"/>
      <c r="H142" s="2"/>
      <c r="I142" s="2"/>
      <c r="J142" s="2"/>
    </row>
    <row r="143" customFormat="false" ht="15" hidden="false" customHeight="false" outlineLevel="0" collapsed="false">
      <c r="A143" s="2" t="s">
        <v>1268</v>
      </c>
      <c r="B143" s="2"/>
      <c r="C143" s="2" t="n">
        <f aca="false">COUNTIFS(A2:A139,"December market")</f>
        <v>70</v>
      </c>
      <c r="D143" s="2" t="n">
        <f aca="false">COUNTIFS(A2:A139,"May market")</f>
        <v>68</v>
      </c>
      <c r="E143" s="2"/>
      <c r="F143" s="2"/>
      <c r="G143" s="2"/>
      <c r="H143" s="2"/>
      <c r="I143" s="2"/>
      <c r="J143" s="2"/>
    </row>
    <row r="144" customFormat="false" ht="23.85" hidden="false" customHeight="false" outlineLevel="0" collapsed="false">
      <c r="A144" s="2" t="s">
        <v>1269</v>
      </c>
      <c r="B144" s="2"/>
      <c r="C144" s="2" t="n">
        <f aca="false">ROUND(100*SUMIFS(F2:F139,A2:A139,"December market",H2:H139,"&lt;=5")/SUMIFS(F2:F139,A2:A139,"December market"),1)</f>
        <v>48.2</v>
      </c>
      <c r="D144" s="2" t="n">
        <f aca="false">ROUND(100*SUMIFS(F2:F139,A2:A139,"May market",H2:H139,"&lt;=5")/SUMIFS(F2:F139,A2:A139,"May market"),1)</f>
        <v>57.3</v>
      </c>
      <c r="E144" s="2"/>
      <c r="F144" s="2"/>
      <c r="G144" s="2"/>
      <c r="H144" s="2"/>
      <c r="I144" s="2"/>
      <c r="J144" s="2"/>
    </row>
    <row r="145" customFormat="false" ht="23.85" hidden="false" customHeight="false" outlineLevel="0" collapsed="false">
      <c r="A145" s="2" t="s">
        <v>1270</v>
      </c>
      <c r="B145" s="2"/>
      <c r="C145" s="2" t="n">
        <f aca="false">ROUND(100*SUMIFS(F2:F139,A2:A139,"December market",H2:H139,"&lt;=75")/SUMIFS(F2:F139,A2:A139,"December market"),1)</f>
        <v>84.9</v>
      </c>
      <c r="D145" s="2" t="n">
        <f aca="false">ROUND(100*SUMIFS(F2:F139,A2:A139,"May market",H2:H139,"&lt;=75")/SUMIFS(F2:F139,A2:A139,"May market"),1)</f>
        <v>93.4</v>
      </c>
      <c r="E145" s="2"/>
      <c r="F145" s="2"/>
      <c r="G145" s="2"/>
      <c r="H145" s="2"/>
      <c r="I145" s="2"/>
      <c r="J145" s="2"/>
    </row>
    <row r="146" customFormat="false" ht="23.85" hidden="false" customHeight="false" outlineLevel="0" collapsed="false">
      <c r="A146" s="2" t="s">
        <v>1271</v>
      </c>
      <c r="B146" s="2"/>
      <c r="C146" s="2" t="n">
        <f aca="false">COUNTIFS(A2:A139,"December market",I2:I139,"yes")</f>
        <v>28</v>
      </c>
      <c r="D146" s="2" t="n">
        <f aca="false">COUNTIFS(A2:A139,"May market",I2:I139,"yes")</f>
        <v>28</v>
      </c>
      <c r="E146" s="2"/>
      <c r="F146" s="2"/>
      <c r="G146" s="2"/>
      <c r="H146" s="2"/>
      <c r="I146" s="2"/>
      <c r="J146" s="2"/>
    </row>
    <row r="147" customFormat="false" ht="35.05" hidden="false" customHeight="false" outlineLevel="0" collapsed="false">
      <c r="A147" s="2" t="s">
        <v>1272</v>
      </c>
      <c r="B147" s="2"/>
      <c r="C147" s="2" t="s">
        <v>1273</v>
      </c>
      <c r="D147" s="2" t="s">
        <v>1274</v>
      </c>
      <c r="E147" s="2"/>
      <c r="F147" s="2"/>
      <c r="G147" s="2"/>
      <c r="H147" s="2"/>
      <c r="I147" s="2"/>
      <c r="J147" s="2"/>
    </row>
    <row r="148" customFormat="false" ht="15" hidden="false" customHeight="false" outlineLevel="0" collapsed="false">
      <c r="A148" s="2" t="s">
        <v>1275</v>
      </c>
      <c r="B148" s="2"/>
      <c r="C148" s="2" t="s">
        <v>1276</v>
      </c>
      <c r="D148" s="2" t="s">
        <v>1277</v>
      </c>
      <c r="E148" s="2"/>
      <c r="F148" s="2"/>
      <c r="G148" s="2"/>
      <c r="H148" s="2"/>
      <c r="I148" s="2"/>
      <c r="J148" s="2"/>
    </row>
    <row r="149" customFormat="false" ht="15" hidden="false" customHeight="false" outlineLevel="0" collapsed="false">
      <c r="A149" s="2"/>
      <c r="B149" s="2"/>
      <c r="C149" s="2"/>
      <c r="D149" s="2"/>
      <c r="E149" s="2"/>
      <c r="F149" s="2"/>
      <c r="G149" s="2"/>
      <c r="H149" s="2"/>
      <c r="I149" s="2"/>
      <c r="J149" s="2"/>
    </row>
    <row r="150" customFormat="false" ht="46.25" hidden="false" customHeight="false" outlineLevel="0" collapsed="false">
      <c r="A150" s="2" t="s">
        <v>1278</v>
      </c>
      <c r="B150" s="2"/>
      <c r="C150" s="2" t="s">
        <v>1279</v>
      </c>
      <c r="D150" s="2" t="s">
        <v>1280</v>
      </c>
      <c r="E150" s="2" t="s">
        <v>1281</v>
      </c>
      <c r="F150" s="2" t="s">
        <v>1282</v>
      </c>
      <c r="G150" s="2" t="s">
        <v>1276</v>
      </c>
      <c r="H150" s="2" t="s">
        <v>1277</v>
      </c>
      <c r="I150" s="2" t="s">
        <v>1283</v>
      </c>
      <c r="J150" s="2" t="s">
        <v>1284</v>
      </c>
    </row>
    <row r="151" customFormat="false" ht="15" hidden="false" customHeight="false" outlineLevel="0" collapsed="false">
      <c r="A151" s="2" t="s">
        <v>1151</v>
      </c>
      <c r="B151" s="2"/>
      <c r="C151" s="2" t="n">
        <v>1</v>
      </c>
      <c r="D151" s="2" t="n">
        <v>1.3</v>
      </c>
      <c r="E151" s="2" t="n">
        <v>1.5</v>
      </c>
      <c r="F151" s="2" t="n">
        <v>2.2</v>
      </c>
      <c r="G151" s="2" t="n">
        <v>2.5</v>
      </c>
      <c r="H151" s="2" t="n">
        <v>2.3</v>
      </c>
      <c r="I151" s="2" t="n">
        <v>1.6</v>
      </c>
      <c r="J151" s="2" t="n">
        <v>0.7</v>
      </c>
    </row>
    <row r="152" customFormat="false" ht="15" hidden="false" customHeight="false" outlineLevel="0" collapsed="false">
      <c r="A152" s="2" t="s">
        <v>1224</v>
      </c>
      <c r="B152" s="2"/>
      <c r="C152" s="2" t="n">
        <v>0.5</v>
      </c>
      <c r="D152" s="2" t="n">
        <v>0.7</v>
      </c>
      <c r="E152" s="2" t="n">
        <v>1.2</v>
      </c>
      <c r="F152" s="2" t="n">
        <v>1.8</v>
      </c>
      <c r="G152" s="2" t="n">
        <v>2.2</v>
      </c>
      <c r="H152" s="2" t="n">
        <v>2.5</v>
      </c>
      <c r="I152" s="2" t="n">
        <v>2.3</v>
      </c>
      <c r="J152" s="2" t="n">
        <v>1.2</v>
      </c>
    </row>
    <row r="153" customFormat="false" ht="15" hidden="false" customHeight="false" outlineLevel="0" collapsed="false">
      <c r="A153" s="2"/>
      <c r="B153" s="2"/>
      <c r="C153" s="2"/>
      <c r="D153" s="2"/>
      <c r="E153" s="2"/>
      <c r="F153" s="2"/>
      <c r="G153" s="2"/>
      <c r="H153" s="2"/>
      <c r="I153" s="2"/>
      <c r="J153" s="2"/>
    </row>
    <row r="154" customFormat="false" ht="292.5" hidden="false" customHeight="false" outlineLevel="0" collapsed="false">
      <c r="A154" s="2" t="s">
        <v>1285</v>
      </c>
      <c r="B154" s="2"/>
      <c r="C154" s="2"/>
      <c r="D154" s="2"/>
      <c r="E154" s="2"/>
      <c r="F154" s="2"/>
      <c r="G154" s="2"/>
      <c r="H154" s="2"/>
      <c r="I154" s="2"/>
      <c r="J154"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70"/>
    <col collapsed="false" customWidth="true" hidden="false" outlineLevel="0" max="4" min="4" style="0" width="12"/>
    <col collapsed="false" customWidth="true" hidden="false" outlineLevel="0" max="5" min="5" style="0" width="70"/>
  </cols>
  <sheetData>
    <row r="1" customFormat="false" ht="15" hidden="false" customHeight="false" outlineLevel="0" collapsed="false">
      <c r="A1" s="3" t="s">
        <v>982</v>
      </c>
      <c r="B1" s="3" t="s">
        <v>1286</v>
      </c>
      <c r="C1" s="3" t="s">
        <v>809</v>
      </c>
      <c r="D1" s="3" t="s">
        <v>1287</v>
      </c>
      <c r="E1" s="3" t="s">
        <v>967</v>
      </c>
    </row>
    <row r="2" customFormat="false" ht="23.85" hidden="false" customHeight="false" outlineLevel="0" collapsed="false">
      <c r="A2" s="2" t="s">
        <v>1007</v>
      </c>
      <c r="B2" s="2" t="s">
        <v>1288</v>
      </c>
      <c r="C2" s="2" t="s">
        <v>1289</v>
      </c>
      <c r="D2" s="2" t="s">
        <v>1290</v>
      </c>
      <c r="E2" s="2" t="s">
        <v>1291</v>
      </c>
    </row>
    <row r="3" customFormat="false" ht="15" hidden="false" customHeight="false" outlineLevel="0" collapsed="false">
      <c r="A3" s="2" t="s">
        <v>1007</v>
      </c>
      <c r="B3" s="2" t="s">
        <v>1292</v>
      </c>
      <c r="C3" s="2" t="s">
        <v>1293</v>
      </c>
      <c r="D3" s="2" t="s">
        <v>1294</v>
      </c>
      <c r="E3" s="2" t="s">
        <v>1295</v>
      </c>
    </row>
    <row r="4" customFormat="false" ht="15" hidden="false" customHeight="false" outlineLevel="0" collapsed="false">
      <c r="A4" s="2" t="s">
        <v>1007</v>
      </c>
      <c r="B4" s="2" t="s">
        <v>1296</v>
      </c>
      <c r="C4" s="2" t="s">
        <v>1297</v>
      </c>
      <c r="D4" s="2" t="s">
        <v>1290</v>
      </c>
      <c r="E4" s="2" t="s">
        <v>1298</v>
      </c>
    </row>
    <row r="5" customFormat="false" ht="15" hidden="false" customHeight="false" outlineLevel="0" collapsed="false">
      <c r="A5" s="2" t="s">
        <v>1007</v>
      </c>
      <c r="B5" s="2" t="s">
        <v>1299</v>
      </c>
      <c r="C5" s="2" t="s">
        <v>1300</v>
      </c>
      <c r="D5" s="2" t="s">
        <v>1290</v>
      </c>
      <c r="E5" s="2" t="s">
        <v>1301</v>
      </c>
    </row>
    <row r="6" customFormat="false" ht="23.85" hidden="false" customHeight="false" outlineLevel="0" collapsed="false">
      <c r="A6" s="2" t="s">
        <v>1007</v>
      </c>
      <c r="B6" s="2" t="s">
        <v>1302</v>
      </c>
      <c r="C6" s="2" t="s">
        <v>1303</v>
      </c>
      <c r="D6" s="2" t="s">
        <v>1304</v>
      </c>
      <c r="E6" s="2" t="s">
        <v>1305</v>
      </c>
    </row>
    <row r="7" customFormat="false" ht="23.85" hidden="false" customHeight="false" outlineLevel="0" collapsed="false">
      <c r="A7" s="2" t="s">
        <v>1007</v>
      </c>
      <c r="B7" s="2" t="s">
        <v>1306</v>
      </c>
      <c r="C7" s="2" t="s">
        <v>1307</v>
      </c>
      <c r="D7" s="2" t="s">
        <v>1304</v>
      </c>
      <c r="E7" s="2" t="s">
        <v>1308</v>
      </c>
    </row>
    <row r="8" customFormat="false" ht="23.85" hidden="false" customHeight="false" outlineLevel="0" collapsed="false">
      <c r="A8" s="2" t="s">
        <v>1007</v>
      </c>
      <c r="B8" s="2" t="s">
        <v>1309</v>
      </c>
      <c r="C8" s="2" t="s">
        <v>1310</v>
      </c>
      <c r="D8" s="2" t="s">
        <v>1304</v>
      </c>
      <c r="E8" s="2" t="s">
        <v>1311</v>
      </c>
    </row>
    <row r="9" customFormat="false" ht="23.85" hidden="false" customHeight="false" outlineLevel="0" collapsed="false">
      <c r="A9" s="2" t="s">
        <v>1007</v>
      </c>
      <c r="B9" s="2" t="s">
        <v>1312</v>
      </c>
      <c r="C9" s="2" t="s">
        <v>1313</v>
      </c>
      <c r="D9" s="2" t="s">
        <v>1304</v>
      </c>
      <c r="E9" s="2" t="s">
        <v>1314</v>
      </c>
    </row>
    <row r="10" customFormat="false" ht="23.85" hidden="false" customHeight="false" outlineLevel="0" collapsed="false">
      <c r="A10" s="2" t="s">
        <v>1007</v>
      </c>
      <c r="B10" s="2" t="s">
        <v>1315</v>
      </c>
      <c r="C10" s="2" t="s">
        <v>1316</v>
      </c>
      <c r="D10" s="2" t="s">
        <v>1304</v>
      </c>
      <c r="E10" s="2" t="s">
        <v>1317</v>
      </c>
    </row>
    <row r="11" customFormat="false" ht="15" hidden="false" customHeight="false" outlineLevel="0" collapsed="false">
      <c r="A11" s="2" t="s">
        <v>1007</v>
      </c>
      <c r="B11" s="2" t="s">
        <v>1318</v>
      </c>
      <c r="C11" s="2" t="s">
        <v>1319</v>
      </c>
      <c r="D11" s="2" t="s">
        <v>1320</v>
      </c>
      <c r="E11" s="2" t="s">
        <v>1321</v>
      </c>
    </row>
    <row r="12" customFormat="false" ht="23.85" hidden="false" customHeight="false" outlineLevel="0" collapsed="false">
      <c r="A12" s="2" t="s">
        <v>1007</v>
      </c>
      <c r="B12" s="2" t="s">
        <v>1322</v>
      </c>
      <c r="C12" s="2" t="s">
        <v>1323</v>
      </c>
      <c r="D12" s="2" t="s">
        <v>1304</v>
      </c>
      <c r="E12" s="2" t="s">
        <v>1324</v>
      </c>
    </row>
    <row r="13" customFormat="false" ht="23.85" hidden="false" customHeight="false" outlineLevel="0" collapsed="false">
      <c r="A13" s="2" t="s">
        <v>1007</v>
      </c>
      <c r="B13" s="2" t="s">
        <v>1325</v>
      </c>
      <c r="C13" s="2" t="s">
        <v>1326</v>
      </c>
      <c r="D13" s="2" t="s">
        <v>1304</v>
      </c>
      <c r="E13" s="2" t="s">
        <v>1327</v>
      </c>
    </row>
    <row r="14" customFormat="false" ht="23.85" hidden="false" customHeight="false" outlineLevel="0" collapsed="false">
      <c r="A14" s="2" t="s">
        <v>1007</v>
      </c>
      <c r="B14" s="2" t="s">
        <v>1328</v>
      </c>
      <c r="C14" s="2" t="s">
        <v>1329</v>
      </c>
      <c r="D14" s="2" t="s">
        <v>1304</v>
      </c>
      <c r="E14" s="2" t="s">
        <v>1330</v>
      </c>
    </row>
    <row r="15" customFormat="false" ht="23.85" hidden="false" customHeight="false" outlineLevel="0" collapsed="false">
      <c r="A15" s="2" t="s">
        <v>1007</v>
      </c>
      <c r="B15" s="2" t="s">
        <v>1331</v>
      </c>
      <c r="C15" s="2" t="s">
        <v>1332</v>
      </c>
      <c r="D15" s="2" t="s">
        <v>1304</v>
      </c>
      <c r="E15" s="2" t="s">
        <v>1333</v>
      </c>
    </row>
    <row r="16" customFormat="false" ht="23.85" hidden="false" customHeight="false" outlineLevel="0" collapsed="false">
      <c r="A16" s="2" t="s">
        <v>1018</v>
      </c>
      <c r="B16" s="2" t="s">
        <v>1334</v>
      </c>
      <c r="C16" s="2" t="s">
        <v>1335</v>
      </c>
      <c r="D16" s="2" t="s">
        <v>1304</v>
      </c>
      <c r="E16" s="2" t="s">
        <v>1336</v>
      </c>
    </row>
    <row r="17" customFormat="false" ht="23.85" hidden="false" customHeight="false" outlineLevel="0" collapsed="false">
      <c r="A17" s="2" t="s">
        <v>1018</v>
      </c>
      <c r="B17" s="2" t="s">
        <v>1337</v>
      </c>
      <c r="C17" s="2" t="s">
        <v>1338</v>
      </c>
      <c r="D17" s="2" t="s">
        <v>1304</v>
      </c>
      <c r="E17" s="2" t="s">
        <v>1339</v>
      </c>
    </row>
    <row r="18" customFormat="false" ht="15" hidden="false" customHeight="false" outlineLevel="0" collapsed="false">
      <c r="A18" s="2" t="s">
        <v>1018</v>
      </c>
      <c r="B18" s="2" t="s">
        <v>1340</v>
      </c>
      <c r="C18" s="2" t="s">
        <v>1341</v>
      </c>
      <c r="D18" s="2" t="s">
        <v>1294</v>
      </c>
      <c r="E18" s="2" t="s">
        <v>1342</v>
      </c>
    </row>
    <row r="19" customFormat="false" ht="23.85" hidden="false" customHeight="false" outlineLevel="0" collapsed="false">
      <c r="A19" s="2" t="s">
        <v>1018</v>
      </c>
      <c r="B19" s="2" t="s">
        <v>1343</v>
      </c>
      <c r="C19" s="2" t="s">
        <v>1344</v>
      </c>
      <c r="D19" s="2" t="s">
        <v>1304</v>
      </c>
      <c r="E19" s="2" t="s">
        <v>1345</v>
      </c>
    </row>
    <row r="20" customFormat="false" ht="23.85" hidden="false" customHeight="false" outlineLevel="0" collapsed="false">
      <c r="A20" s="2" t="s">
        <v>1018</v>
      </c>
      <c r="B20" s="2" t="s">
        <v>1346</v>
      </c>
      <c r="C20" s="2" t="s">
        <v>1347</v>
      </c>
      <c r="D20" s="2" t="s">
        <v>1304</v>
      </c>
      <c r="E20" s="2" t="s">
        <v>1348</v>
      </c>
    </row>
    <row r="21" customFormat="false" ht="15" hidden="false" customHeight="false" outlineLevel="0" collapsed="false">
      <c r="A21" s="2" t="s">
        <v>1018</v>
      </c>
      <c r="B21" s="2" t="s">
        <v>1349</v>
      </c>
      <c r="C21" s="2" t="s">
        <v>1350</v>
      </c>
      <c r="D21" s="2" t="s">
        <v>1294</v>
      </c>
      <c r="E21" s="2" t="s">
        <v>1351</v>
      </c>
    </row>
    <row r="22" customFormat="false" ht="15" hidden="false" customHeight="false" outlineLevel="0" collapsed="false">
      <c r="A22" s="2" t="s">
        <v>1018</v>
      </c>
      <c r="B22" s="2" t="s">
        <v>1352</v>
      </c>
      <c r="C22" s="2" t="s">
        <v>1353</v>
      </c>
      <c r="D22" s="2" t="s">
        <v>1320</v>
      </c>
      <c r="E22" s="2" t="s">
        <v>1354</v>
      </c>
    </row>
    <row r="23" customFormat="false" ht="15" hidden="false" customHeight="false" outlineLevel="0" collapsed="false">
      <c r="A23" s="2" t="s">
        <v>1018</v>
      </c>
      <c r="B23" s="2" t="s">
        <v>1355</v>
      </c>
      <c r="C23" s="2" t="s">
        <v>1356</v>
      </c>
      <c r="D23" s="2" t="s">
        <v>1294</v>
      </c>
      <c r="E23" s="2" t="s">
        <v>1357</v>
      </c>
    </row>
    <row r="24" customFormat="false" ht="15" hidden="false" customHeight="false" outlineLevel="0" collapsed="false">
      <c r="A24" s="2" t="s">
        <v>1018</v>
      </c>
      <c r="B24" s="2" t="s">
        <v>1358</v>
      </c>
      <c r="C24" s="2" t="s">
        <v>1359</v>
      </c>
      <c r="D24" s="2" t="s">
        <v>1304</v>
      </c>
      <c r="E24" s="2" t="s">
        <v>1360</v>
      </c>
    </row>
    <row r="25" customFormat="false" ht="15" hidden="false" customHeight="false" outlineLevel="0" collapsed="false">
      <c r="A25" s="2" t="s">
        <v>1018</v>
      </c>
      <c r="B25" s="2" t="s">
        <v>1361</v>
      </c>
      <c r="C25" s="2" t="s">
        <v>1362</v>
      </c>
      <c r="D25" s="2" t="s">
        <v>1304</v>
      </c>
      <c r="E25" s="2" t="s">
        <v>1363</v>
      </c>
    </row>
    <row r="26" customFormat="false" ht="23.85" hidden="false" customHeight="false" outlineLevel="0" collapsed="false">
      <c r="A26" s="2" t="s">
        <v>1018</v>
      </c>
      <c r="B26" s="2" t="s">
        <v>1364</v>
      </c>
      <c r="C26" s="2" t="s">
        <v>1365</v>
      </c>
      <c r="D26" s="2" t="s">
        <v>1304</v>
      </c>
      <c r="E26" s="2" t="s">
        <v>1366</v>
      </c>
    </row>
    <row r="27" customFormat="false" ht="23.85" hidden="false" customHeight="false" outlineLevel="0" collapsed="false">
      <c r="A27" s="2" t="s">
        <v>1028</v>
      </c>
      <c r="B27" s="2" t="s">
        <v>1367</v>
      </c>
      <c r="C27" s="2" t="s">
        <v>1368</v>
      </c>
      <c r="D27" s="2" t="s">
        <v>1304</v>
      </c>
      <c r="E27" s="2" t="s">
        <v>1369</v>
      </c>
    </row>
    <row r="28" customFormat="false" ht="23.85" hidden="false" customHeight="false" outlineLevel="0" collapsed="false">
      <c r="A28" s="2" t="s">
        <v>1028</v>
      </c>
      <c r="B28" s="2" t="s">
        <v>1370</v>
      </c>
      <c r="C28" s="2" t="s">
        <v>1371</v>
      </c>
      <c r="D28" s="2" t="s">
        <v>1304</v>
      </c>
      <c r="E28" s="2" t="s">
        <v>1372</v>
      </c>
    </row>
    <row r="29" customFormat="false" ht="15" hidden="false" customHeight="false" outlineLevel="0" collapsed="false">
      <c r="A29" s="2" t="s">
        <v>1028</v>
      </c>
      <c r="B29" s="2" t="s">
        <v>1373</v>
      </c>
      <c r="C29" s="2" t="s">
        <v>1374</v>
      </c>
      <c r="D29" s="2" t="s">
        <v>1304</v>
      </c>
      <c r="E29" s="2" t="s">
        <v>1375</v>
      </c>
    </row>
    <row r="30" customFormat="false" ht="15" hidden="false" customHeight="false" outlineLevel="0" collapsed="false">
      <c r="A30" s="2" t="s">
        <v>1028</v>
      </c>
      <c r="B30" s="2" t="s">
        <v>1376</v>
      </c>
      <c r="C30" s="2" t="s">
        <v>1377</v>
      </c>
      <c r="D30" s="2" t="s">
        <v>1290</v>
      </c>
      <c r="E30" s="2" t="s">
        <v>1378</v>
      </c>
    </row>
    <row r="31" customFormat="false" ht="23.85" hidden="false" customHeight="false" outlineLevel="0" collapsed="false">
      <c r="A31" s="2" t="s">
        <v>1028</v>
      </c>
      <c r="B31" s="2" t="s">
        <v>1379</v>
      </c>
      <c r="C31" s="2" t="s">
        <v>1380</v>
      </c>
      <c r="D31" s="2" t="s">
        <v>1304</v>
      </c>
      <c r="E31" s="2" t="s">
        <v>1381</v>
      </c>
    </row>
    <row r="32" customFormat="false" ht="15" hidden="false" customHeight="false" outlineLevel="0" collapsed="false">
      <c r="A32" s="2" t="s">
        <v>1028</v>
      </c>
      <c r="B32" s="2" t="s">
        <v>1382</v>
      </c>
      <c r="C32" s="2" t="s">
        <v>1383</v>
      </c>
      <c r="D32" s="2" t="s">
        <v>1294</v>
      </c>
      <c r="E32" s="2" t="s">
        <v>1384</v>
      </c>
    </row>
    <row r="33" customFormat="false" ht="23.85" hidden="false" customHeight="false" outlineLevel="0" collapsed="false">
      <c r="A33" s="2" t="s">
        <v>1028</v>
      </c>
      <c r="B33" s="2" t="s">
        <v>1385</v>
      </c>
      <c r="C33" s="2" t="s">
        <v>1386</v>
      </c>
      <c r="D33" s="2" t="s">
        <v>1320</v>
      </c>
      <c r="E33" s="2" t="s">
        <v>1387</v>
      </c>
    </row>
    <row r="34" customFormat="false" ht="23.85" hidden="false" customHeight="false" outlineLevel="0" collapsed="false">
      <c r="A34" s="2" t="s">
        <v>1028</v>
      </c>
      <c r="B34" s="2" t="s">
        <v>1388</v>
      </c>
      <c r="C34" s="2" t="s">
        <v>1389</v>
      </c>
      <c r="D34" s="2" t="s">
        <v>1304</v>
      </c>
      <c r="E34" s="2" t="s">
        <v>1390</v>
      </c>
    </row>
    <row r="35" customFormat="false" ht="23.85" hidden="false" customHeight="false" outlineLevel="0" collapsed="false">
      <c r="A35" s="2" t="s">
        <v>1028</v>
      </c>
      <c r="B35" s="2" t="s">
        <v>1391</v>
      </c>
      <c r="C35" s="2" t="s">
        <v>1392</v>
      </c>
      <c r="D35" s="2" t="s">
        <v>1304</v>
      </c>
      <c r="E35" s="2" t="s">
        <v>1393</v>
      </c>
    </row>
    <row r="36" customFormat="false" ht="15" hidden="false" customHeight="false" outlineLevel="0" collapsed="false">
      <c r="A36" s="2" t="s">
        <v>146</v>
      </c>
      <c r="B36" s="2" t="s">
        <v>1394</v>
      </c>
      <c r="C36" s="2" t="s">
        <v>1395</v>
      </c>
      <c r="D36" s="2" t="s">
        <v>1294</v>
      </c>
      <c r="E36" s="2" t="s">
        <v>1396</v>
      </c>
    </row>
    <row r="37" customFormat="false" ht="23.85" hidden="false" customHeight="false" outlineLevel="0" collapsed="false">
      <c r="A37" s="2" t="s">
        <v>146</v>
      </c>
      <c r="B37" s="2" t="s">
        <v>1397</v>
      </c>
      <c r="C37" s="2" t="s">
        <v>1398</v>
      </c>
      <c r="D37" s="2" t="s">
        <v>1304</v>
      </c>
      <c r="E37" s="2" t="s">
        <v>1399</v>
      </c>
    </row>
    <row r="38" customFormat="false" ht="23.85" hidden="false" customHeight="false" outlineLevel="0" collapsed="false">
      <c r="A38" s="2" t="s">
        <v>146</v>
      </c>
      <c r="B38" s="2" t="s">
        <v>1400</v>
      </c>
      <c r="C38" s="2" t="s">
        <v>1401</v>
      </c>
      <c r="D38" s="2" t="s">
        <v>1304</v>
      </c>
      <c r="E38" s="2" t="s">
        <v>1402</v>
      </c>
    </row>
    <row r="39" customFormat="false" ht="23.85" hidden="false" customHeight="false" outlineLevel="0" collapsed="false">
      <c r="A39" s="2" t="s">
        <v>146</v>
      </c>
      <c r="B39" s="2" t="s">
        <v>1403</v>
      </c>
      <c r="C39" s="2" t="s">
        <v>1404</v>
      </c>
      <c r="D39" s="2" t="s">
        <v>1304</v>
      </c>
      <c r="E39" s="2" t="s">
        <v>1405</v>
      </c>
    </row>
    <row r="40" customFormat="false" ht="15" hidden="false" customHeight="false" outlineLevel="0" collapsed="false">
      <c r="A40" s="2" t="s">
        <v>146</v>
      </c>
      <c r="B40" s="2" t="s">
        <v>1406</v>
      </c>
      <c r="C40" s="2" t="s">
        <v>1407</v>
      </c>
      <c r="D40" s="2" t="s">
        <v>1320</v>
      </c>
      <c r="E40" s="2" t="s">
        <v>1408</v>
      </c>
    </row>
    <row r="41" customFormat="false" ht="23.85" hidden="false" customHeight="false" outlineLevel="0" collapsed="false">
      <c r="A41" s="2" t="s">
        <v>146</v>
      </c>
      <c r="B41" s="2" t="s">
        <v>1409</v>
      </c>
      <c r="C41" s="2" t="s">
        <v>1410</v>
      </c>
      <c r="D41" s="2" t="s">
        <v>1320</v>
      </c>
      <c r="E41" s="2" t="s">
        <v>1411</v>
      </c>
    </row>
    <row r="42" customFormat="false" ht="23.85" hidden="false" customHeight="false" outlineLevel="0" collapsed="false">
      <c r="A42" s="2" t="s">
        <v>146</v>
      </c>
      <c r="B42" s="2" t="s">
        <v>1412</v>
      </c>
      <c r="C42" s="2" t="s">
        <v>1413</v>
      </c>
      <c r="D42" s="2" t="s">
        <v>1304</v>
      </c>
      <c r="E42" s="2" t="s">
        <v>1414</v>
      </c>
    </row>
    <row r="43" customFormat="false" ht="15" hidden="false" customHeight="false" outlineLevel="0" collapsed="false">
      <c r="A43" s="2" t="s">
        <v>146</v>
      </c>
      <c r="B43" s="2" t="s">
        <v>1415</v>
      </c>
      <c r="C43" s="2" t="s">
        <v>1416</v>
      </c>
      <c r="D43" s="2" t="s">
        <v>1320</v>
      </c>
      <c r="E43" s="2" t="s">
        <v>1417</v>
      </c>
    </row>
    <row r="44" customFormat="false" ht="15" hidden="false" customHeight="false" outlineLevel="0" collapsed="false">
      <c r="A44" s="2" t="s">
        <v>146</v>
      </c>
      <c r="B44" s="2" t="s">
        <v>1418</v>
      </c>
      <c r="C44" s="2" t="s">
        <v>1419</v>
      </c>
      <c r="D44" s="2" t="s">
        <v>1294</v>
      </c>
      <c r="E44" s="2" t="s">
        <v>1420</v>
      </c>
    </row>
    <row r="45" customFormat="false" ht="15" hidden="false" customHeight="false" outlineLevel="0" collapsed="false">
      <c r="A45" s="2" t="s">
        <v>1047</v>
      </c>
      <c r="B45" s="2" t="s">
        <v>1421</v>
      </c>
      <c r="C45" s="2" t="s">
        <v>1422</v>
      </c>
      <c r="D45" s="2" t="s">
        <v>1294</v>
      </c>
      <c r="E45" s="2" t="s">
        <v>1423</v>
      </c>
    </row>
    <row r="46" customFormat="false" ht="15" hidden="false" customHeight="false" outlineLevel="0" collapsed="false">
      <c r="A46" s="2" t="s">
        <v>1047</v>
      </c>
      <c r="B46" s="2" t="s">
        <v>1424</v>
      </c>
      <c r="C46" s="2" t="s">
        <v>1425</v>
      </c>
      <c r="D46" s="2" t="s">
        <v>1290</v>
      </c>
      <c r="E46" s="2" t="s">
        <v>1426</v>
      </c>
    </row>
    <row r="47" customFormat="false" ht="15" hidden="false" customHeight="false" outlineLevel="0" collapsed="false">
      <c r="A47" s="2" t="s">
        <v>1047</v>
      </c>
      <c r="B47" s="2" t="s">
        <v>1427</v>
      </c>
      <c r="C47" s="2" t="s">
        <v>1428</v>
      </c>
      <c r="D47" s="2" t="s">
        <v>1304</v>
      </c>
      <c r="E47" s="2" t="s">
        <v>1429</v>
      </c>
    </row>
    <row r="48" customFormat="false" ht="15" hidden="false" customHeight="false" outlineLevel="0" collapsed="false">
      <c r="A48" s="2" t="s">
        <v>1047</v>
      </c>
      <c r="B48" s="2" t="s">
        <v>1430</v>
      </c>
      <c r="C48" s="2" t="s">
        <v>1431</v>
      </c>
      <c r="D48" s="2" t="s">
        <v>1294</v>
      </c>
      <c r="E48" s="2" t="s">
        <v>1432</v>
      </c>
    </row>
    <row r="49" customFormat="false" ht="23.85" hidden="false" customHeight="false" outlineLevel="0" collapsed="false">
      <c r="A49" s="2" t="s">
        <v>1047</v>
      </c>
      <c r="B49" s="2" t="s">
        <v>1433</v>
      </c>
      <c r="C49" s="2" t="s">
        <v>1434</v>
      </c>
      <c r="D49" s="2" t="s">
        <v>1320</v>
      </c>
      <c r="E49" s="2" t="s">
        <v>1435</v>
      </c>
    </row>
    <row r="50" customFormat="false" ht="23.85" hidden="false" customHeight="false" outlineLevel="0" collapsed="false">
      <c r="A50" s="2" t="s">
        <v>1047</v>
      </c>
      <c r="B50" s="2" t="s">
        <v>1436</v>
      </c>
      <c r="C50" s="2" t="s">
        <v>1437</v>
      </c>
      <c r="D50" s="2" t="s">
        <v>1304</v>
      </c>
      <c r="E50" s="2" t="s">
        <v>1438</v>
      </c>
    </row>
    <row r="51" customFormat="false" ht="15" hidden="false" customHeight="false" outlineLevel="0" collapsed="false">
      <c r="A51" s="2" t="s">
        <v>1047</v>
      </c>
      <c r="B51" s="2" t="s">
        <v>1439</v>
      </c>
      <c r="C51" s="2" t="s">
        <v>1440</v>
      </c>
      <c r="D51" s="2" t="s">
        <v>1304</v>
      </c>
      <c r="E51" s="2" t="s">
        <v>1441</v>
      </c>
    </row>
    <row r="52" customFormat="false" ht="15" hidden="false" customHeight="false" outlineLevel="0" collapsed="false">
      <c r="A52" s="2" t="s">
        <v>1057</v>
      </c>
      <c r="B52" s="2" t="s">
        <v>1442</v>
      </c>
      <c r="C52" s="2" t="s">
        <v>1443</v>
      </c>
      <c r="D52" s="2" t="s">
        <v>1294</v>
      </c>
      <c r="E52" s="2" t="s">
        <v>1444</v>
      </c>
    </row>
    <row r="53" customFormat="false" ht="15" hidden="false" customHeight="false" outlineLevel="0" collapsed="false">
      <c r="A53" s="2" t="s">
        <v>1057</v>
      </c>
      <c r="B53" s="2" t="s">
        <v>1445</v>
      </c>
      <c r="C53" s="2" t="s">
        <v>1446</v>
      </c>
      <c r="D53" s="2" t="s">
        <v>1294</v>
      </c>
      <c r="E53" s="2" t="s">
        <v>1447</v>
      </c>
    </row>
    <row r="54" customFormat="false" ht="23.85" hidden="false" customHeight="false" outlineLevel="0" collapsed="false">
      <c r="A54" s="2" t="s">
        <v>1057</v>
      </c>
      <c r="B54" s="2" t="s">
        <v>1448</v>
      </c>
      <c r="C54" s="2" t="s">
        <v>1449</v>
      </c>
      <c r="D54" s="2" t="s">
        <v>1304</v>
      </c>
      <c r="E54" s="2" t="s">
        <v>1450</v>
      </c>
    </row>
    <row r="55" customFormat="false" ht="23.85" hidden="false" customHeight="false" outlineLevel="0" collapsed="false">
      <c r="A55" s="2" t="s">
        <v>1057</v>
      </c>
      <c r="B55" s="2" t="s">
        <v>1451</v>
      </c>
      <c r="C55" s="2" t="s">
        <v>1452</v>
      </c>
      <c r="D55" s="2" t="s">
        <v>1304</v>
      </c>
      <c r="E55" s="2" t="s">
        <v>1453</v>
      </c>
    </row>
    <row r="56" customFormat="false" ht="23.85" hidden="false" customHeight="false" outlineLevel="0" collapsed="false">
      <c r="A56" s="2" t="s">
        <v>1057</v>
      </c>
      <c r="B56" s="2" t="s">
        <v>1454</v>
      </c>
      <c r="C56" s="2" t="s">
        <v>1455</v>
      </c>
      <c r="D56" s="2" t="s">
        <v>1304</v>
      </c>
      <c r="E56" s="2" t="s">
        <v>1456</v>
      </c>
    </row>
    <row r="57" customFormat="false" ht="23.85" hidden="false" customHeight="false" outlineLevel="0" collapsed="false">
      <c r="A57" s="2" t="s">
        <v>1057</v>
      </c>
      <c r="B57" s="2" t="s">
        <v>1457</v>
      </c>
      <c r="C57" s="2" t="s">
        <v>1458</v>
      </c>
      <c r="D57" s="2" t="s">
        <v>1320</v>
      </c>
      <c r="E57" s="2" t="s">
        <v>1459</v>
      </c>
    </row>
    <row r="58" customFormat="false" ht="15" hidden="false" customHeight="false" outlineLevel="0" collapsed="false">
      <c r="A58" s="2" t="s">
        <v>1057</v>
      </c>
      <c r="B58" s="2" t="s">
        <v>1460</v>
      </c>
      <c r="C58" s="2" t="s">
        <v>1461</v>
      </c>
      <c r="D58" s="2" t="s">
        <v>1304</v>
      </c>
      <c r="E58" s="2" t="s">
        <v>1462</v>
      </c>
    </row>
    <row r="59" customFormat="false" ht="23.85" hidden="false" customHeight="false" outlineLevel="0" collapsed="false">
      <c r="A59" s="2" t="s">
        <v>1057</v>
      </c>
      <c r="B59" s="2" t="s">
        <v>1463</v>
      </c>
      <c r="C59" s="2" t="s">
        <v>1464</v>
      </c>
      <c r="D59" s="2" t="s">
        <v>1320</v>
      </c>
      <c r="E59" s="2" t="s">
        <v>1465</v>
      </c>
    </row>
    <row r="60" customFormat="false" ht="15" hidden="false" customHeight="false" outlineLevel="0" collapsed="false">
      <c r="A60" s="2" t="s">
        <v>1067</v>
      </c>
      <c r="B60" s="2" t="s">
        <v>1466</v>
      </c>
      <c r="C60" s="2" t="s">
        <v>1467</v>
      </c>
      <c r="D60" s="2" t="s">
        <v>1294</v>
      </c>
      <c r="E60" s="2" t="s">
        <v>1468</v>
      </c>
    </row>
    <row r="61" customFormat="false" ht="15" hidden="false" customHeight="false" outlineLevel="0" collapsed="false">
      <c r="A61" s="2" t="s">
        <v>1067</v>
      </c>
      <c r="B61" s="2" t="s">
        <v>1469</v>
      </c>
      <c r="C61" s="2" t="s">
        <v>1470</v>
      </c>
      <c r="D61" s="2" t="s">
        <v>1320</v>
      </c>
      <c r="E61" s="2" t="s">
        <v>1471</v>
      </c>
    </row>
    <row r="62" customFormat="false" ht="23.85" hidden="false" customHeight="false" outlineLevel="0" collapsed="false">
      <c r="A62" s="2" t="s">
        <v>1067</v>
      </c>
      <c r="B62" s="2" t="s">
        <v>1472</v>
      </c>
      <c r="C62" s="2" t="s">
        <v>1473</v>
      </c>
      <c r="D62" s="2" t="s">
        <v>1320</v>
      </c>
      <c r="E62" s="2" t="s">
        <v>1474</v>
      </c>
    </row>
    <row r="63" customFormat="false" ht="15" hidden="false" customHeight="false" outlineLevel="0" collapsed="false">
      <c r="A63" s="2" t="s">
        <v>1067</v>
      </c>
      <c r="B63" s="2" t="s">
        <v>1475</v>
      </c>
      <c r="C63" s="2" t="s">
        <v>1476</v>
      </c>
      <c r="D63" s="2" t="s">
        <v>1304</v>
      </c>
      <c r="E63" s="2" t="s">
        <v>1477</v>
      </c>
    </row>
    <row r="64" customFormat="false" ht="15" hidden="false" customHeight="false" outlineLevel="0" collapsed="false">
      <c r="A64" s="2" t="s">
        <v>1067</v>
      </c>
      <c r="B64" s="2" t="s">
        <v>1478</v>
      </c>
      <c r="C64" s="2" t="s">
        <v>1479</v>
      </c>
      <c r="D64" s="2" t="s">
        <v>1304</v>
      </c>
      <c r="E64" s="2" t="s">
        <v>1480</v>
      </c>
    </row>
    <row r="65" customFormat="false" ht="15" hidden="false" customHeight="false" outlineLevel="0" collapsed="false">
      <c r="A65" s="2" t="s">
        <v>1077</v>
      </c>
      <c r="B65" s="2" t="s">
        <v>1481</v>
      </c>
      <c r="C65" s="2" t="s">
        <v>1482</v>
      </c>
      <c r="D65" s="2" t="s">
        <v>1294</v>
      </c>
      <c r="E65" s="2" t="s">
        <v>1483</v>
      </c>
    </row>
    <row r="66" customFormat="false" ht="15" hidden="false" customHeight="false" outlineLevel="0" collapsed="false">
      <c r="A66" s="2" t="s">
        <v>1077</v>
      </c>
      <c r="B66" s="2" t="s">
        <v>1484</v>
      </c>
      <c r="C66" s="2" t="s">
        <v>1485</v>
      </c>
      <c r="D66" s="2" t="s">
        <v>1294</v>
      </c>
      <c r="E66" s="2" t="s">
        <v>1486</v>
      </c>
    </row>
    <row r="67" customFormat="false" ht="15" hidden="false" customHeight="false" outlineLevel="0" collapsed="false">
      <c r="A67" s="2" t="s">
        <v>1077</v>
      </c>
      <c r="B67" s="2" t="s">
        <v>1487</v>
      </c>
      <c r="C67" s="2" t="s">
        <v>1488</v>
      </c>
      <c r="D67" s="2" t="s">
        <v>1304</v>
      </c>
      <c r="E67" s="2" t="s">
        <v>1489</v>
      </c>
    </row>
    <row r="68" customFormat="false" ht="23.85" hidden="false" customHeight="false" outlineLevel="0" collapsed="false">
      <c r="A68" s="2" t="s">
        <v>1077</v>
      </c>
      <c r="B68" s="2" t="s">
        <v>1490</v>
      </c>
      <c r="C68" s="2" t="s">
        <v>1491</v>
      </c>
      <c r="D68" s="2" t="s">
        <v>1320</v>
      </c>
      <c r="E68" s="2" t="s">
        <v>1492</v>
      </c>
    </row>
    <row r="69" customFormat="false" ht="23.85" hidden="false" customHeight="false" outlineLevel="0" collapsed="false">
      <c r="A69" s="2" t="s">
        <v>1077</v>
      </c>
      <c r="B69" s="2" t="s">
        <v>1493</v>
      </c>
      <c r="C69" s="2" t="s">
        <v>1494</v>
      </c>
      <c r="D69" s="2" t="s">
        <v>1320</v>
      </c>
      <c r="E69" s="2" t="s">
        <v>1495</v>
      </c>
    </row>
    <row r="70" customFormat="false" ht="23.85" hidden="false" customHeight="false" outlineLevel="0" collapsed="false">
      <c r="A70" s="2" t="s">
        <v>1077</v>
      </c>
      <c r="B70" s="2" t="s">
        <v>1496</v>
      </c>
      <c r="C70" s="2" t="s">
        <v>1497</v>
      </c>
      <c r="D70" s="2" t="s">
        <v>1304</v>
      </c>
      <c r="E70" s="2" t="s">
        <v>1498</v>
      </c>
    </row>
    <row r="71" customFormat="false" ht="23.85" hidden="false" customHeight="false" outlineLevel="0" collapsed="false">
      <c r="A71" s="2" t="s">
        <v>1077</v>
      </c>
      <c r="B71" s="2" t="s">
        <v>1499</v>
      </c>
      <c r="C71" s="2" t="s">
        <v>1500</v>
      </c>
      <c r="D71" s="2" t="s">
        <v>1290</v>
      </c>
      <c r="E71" s="2" t="s">
        <v>1501</v>
      </c>
    </row>
    <row r="72" customFormat="false" ht="15" hidden="false" customHeight="false" outlineLevel="0" collapsed="false">
      <c r="A72" s="2" t="s">
        <v>1086</v>
      </c>
      <c r="B72" s="2" t="s">
        <v>1502</v>
      </c>
      <c r="C72" s="2" t="s">
        <v>1503</v>
      </c>
      <c r="D72" s="2" t="s">
        <v>1294</v>
      </c>
      <c r="E72" s="2" t="s">
        <v>1504</v>
      </c>
    </row>
    <row r="73" customFormat="false" ht="15" hidden="false" customHeight="false" outlineLevel="0" collapsed="false">
      <c r="A73" s="2" t="s">
        <v>1086</v>
      </c>
      <c r="B73" s="2" t="s">
        <v>1505</v>
      </c>
      <c r="C73" s="2" t="s">
        <v>1506</v>
      </c>
      <c r="D73" s="2" t="s">
        <v>1294</v>
      </c>
      <c r="E73" s="2" t="s">
        <v>1507</v>
      </c>
    </row>
    <row r="74" customFormat="false" ht="23.85" hidden="false" customHeight="false" outlineLevel="0" collapsed="false">
      <c r="A74" s="2" t="s">
        <v>1086</v>
      </c>
      <c r="B74" s="2" t="s">
        <v>1508</v>
      </c>
      <c r="C74" s="2" t="s">
        <v>1509</v>
      </c>
      <c r="D74" s="2" t="s">
        <v>1304</v>
      </c>
      <c r="E74" s="2" t="s">
        <v>1510</v>
      </c>
    </row>
    <row r="75" customFormat="false" ht="23.85" hidden="false" customHeight="false" outlineLevel="0" collapsed="false">
      <c r="A75" s="2" t="s">
        <v>1086</v>
      </c>
      <c r="B75" s="2" t="s">
        <v>1511</v>
      </c>
      <c r="C75" s="2" t="s">
        <v>1512</v>
      </c>
      <c r="D75" s="2" t="s">
        <v>1304</v>
      </c>
      <c r="E75" s="2" t="s">
        <v>1513</v>
      </c>
    </row>
    <row r="76" customFormat="false" ht="23.85" hidden="false" customHeight="false" outlineLevel="0" collapsed="false">
      <c r="A76" s="2" t="s">
        <v>1101</v>
      </c>
      <c r="B76" s="2" t="s">
        <v>1514</v>
      </c>
      <c r="C76" s="2" t="s">
        <v>1515</v>
      </c>
      <c r="D76" s="2" t="s">
        <v>1320</v>
      </c>
      <c r="E76" s="2" t="s">
        <v>1516</v>
      </c>
    </row>
    <row r="77" customFormat="false" ht="23.85" hidden="false" customHeight="false" outlineLevel="0" collapsed="false">
      <c r="A77" s="2" t="s">
        <v>1101</v>
      </c>
      <c r="B77" s="2" t="s">
        <v>1517</v>
      </c>
      <c r="C77" s="2" t="s">
        <v>1518</v>
      </c>
      <c r="D77" s="2" t="s">
        <v>1320</v>
      </c>
      <c r="E77" s="2" t="s">
        <v>1519</v>
      </c>
    </row>
    <row r="78" customFormat="false" ht="23.85" hidden="false" customHeight="false" outlineLevel="0" collapsed="false">
      <c r="A78" s="2" t="s">
        <v>1101</v>
      </c>
      <c r="B78" s="2" t="s">
        <v>1520</v>
      </c>
      <c r="C78" s="2" t="s">
        <v>1521</v>
      </c>
      <c r="D78" s="2" t="s">
        <v>1304</v>
      </c>
      <c r="E78" s="2" t="s">
        <v>1522</v>
      </c>
    </row>
    <row r="79" customFormat="false" ht="23.85" hidden="false" customHeight="false" outlineLevel="0" collapsed="false">
      <c r="A79" s="2" t="s">
        <v>1101</v>
      </c>
      <c r="B79" s="2" t="s">
        <v>1523</v>
      </c>
      <c r="C79" s="2" t="s">
        <v>1524</v>
      </c>
      <c r="D79" s="2" t="s">
        <v>1304</v>
      </c>
      <c r="E79" s="2" t="s">
        <v>1525</v>
      </c>
    </row>
    <row r="80" customFormat="false" ht="23.85" hidden="false" customHeight="false" outlineLevel="0" collapsed="false">
      <c r="A80" s="2" t="s">
        <v>1101</v>
      </c>
      <c r="B80" s="2" t="s">
        <v>1526</v>
      </c>
      <c r="C80" s="2" t="s">
        <v>1527</v>
      </c>
      <c r="D80" s="2" t="s">
        <v>1290</v>
      </c>
      <c r="E80" s="2" t="s">
        <v>1528</v>
      </c>
    </row>
    <row r="81" customFormat="false" ht="23.85" hidden="false" customHeight="false" outlineLevel="0" collapsed="false">
      <c r="A81" s="2" t="s">
        <v>1101</v>
      </c>
      <c r="B81" s="2" t="s">
        <v>1529</v>
      </c>
      <c r="C81" s="2" t="s">
        <v>1530</v>
      </c>
      <c r="D81" s="2" t="s">
        <v>1304</v>
      </c>
      <c r="E81" s="2" t="s">
        <v>1531</v>
      </c>
    </row>
    <row r="82" customFormat="false" ht="15" hidden="false" customHeight="false" outlineLevel="0" collapsed="false">
      <c r="A82" s="2" t="s">
        <v>1109</v>
      </c>
      <c r="B82" s="2" t="s">
        <v>1532</v>
      </c>
      <c r="C82" s="2" t="s">
        <v>1533</v>
      </c>
      <c r="D82" s="2" t="s">
        <v>1294</v>
      </c>
      <c r="E82" s="2" t="s">
        <v>1534</v>
      </c>
    </row>
    <row r="83" customFormat="false" ht="15" hidden="false" customHeight="false" outlineLevel="0" collapsed="false">
      <c r="A83" s="2" t="s">
        <v>1109</v>
      </c>
      <c r="B83" s="2" t="s">
        <v>1535</v>
      </c>
      <c r="C83" s="2" t="s">
        <v>1536</v>
      </c>
      <c r="D83" s="2" t="s">
        <v>1304</v>
      </c>
      <c r="E83" s="2" t="s">
        <v>1537</v>
      </c>
    </row>
    <row r="84" customFormat="false" ht="23.85" hidden="false" customHeight="false" outlineLevel="0" collapsed="false">
      <c r="A84" s="2" t="s">
        <v>1117</v>
      </c>
      <c r="B84" s="2" t="s">
        <v>1538</v>
      </c>
      <c r="C84" s="2" t="s">
        <v>1539</v>
      </c>
      <c r="D84" s="2" t="s">
        <v>1304</v>
      </c>
      <c r="E84" s="2" t="s">
        <v>1540</v>
      </c>
    </row>
    <row r="85" customFormat="false" ht="23.85" hidden="false" customHeight="false" outlineLevel="0" collapsed="false">
      <c r="A85" s="2" t="s">
        <v>1117</v>
      </c>
      <c r="B85" s="2" t="s">
        <v>1541</v>
      </c>
      <c r="C85" s="2" t="s">
        <v>1542</v>
      </c>
      <c r="D85" s="2" t="s">
        <v>1290</v>
      </c>
      <c r="E85" s="2" t="s">
        <v>1543</v>
      </c>
    </row>
    <row r="86" customFormat="false" ht="23.85" hidden="false" customHeight="false" outlineLevel="0" collapsed="false">
      <c r="A86" s="2" t="s">
        <v>1117</v>
      </c>
      <c r="B86" s="2" t="s">
        <v>1544</v>
      </c>
      <c r="C86" s="2" t="s">
        <v>1545</v>
      </c>
      <c r="D86" s="2" t="s">
        <v>1294</v>
      </c>
      <c r="E86" s="2" t="s">
        <v>1546</v>
      </c>
    </row>
    <row r="87" customFormat="false" ht="23.85" hidden="false" customHeight="false" outlineLevel="0" collapsed="false">
      <c r="A87" s="2" t="s">
        <v>1117</v>
      </c>
      <c r="B87" s="2" t="s">
        <v>1547</v>
      </c>
      <c r="C87" s="2" t="s">
        <v>1548</v>
      </c>
      <c r="D87" s="2" t="s">
        <v>1304</v>
      </c>
      <c r="E87" s="2" t="s">
        <v>1549</v>
      </c>
    </row>
    <row r="88" customFormat="false" ht="23.85" hidden="false" customHeight="false" outlineLevel="0" collapsed="false">
      <c r="A88" s="2" t="s">
        <v>1124</v>
      </c>
      <c r="B88" s="2" t="s">
        <v>1550</v>
      </c>
      <c r="C88" s="2" t="s">
        <v>1551</v>
      </c>
      <c r="D88" s="2" t="s">
        <v>1304</v>
      </c>
      <c r="E88" s="2" t="s">
        <v>1552</v>
      </c>
    </row>
    <row r="89" customFormat="false" ht="23.85" hidden="false" customHeight="false" outlineLevel="0" collapsed="false">
      <c r="A89" s="2" t="s">
        <v>1124</v>
      </c>
      <c r="B89" s="2" t="s">
        <v>1553</v>
      </c>
      <c r="C89" s="2" t="s">
        <v>1554</v>
      </c>
      <c r="D89" s="2" t="s">
        <v>1304</v>
      </c>
      <c r="E89" s="2" t="s">
        <v>1555</v>
      </c>
    </row>
    <row r="90" customFormat="false" ht="23.85" hidden="false" customHeight="false" outlineLevel="0" collapsed="false">
      <c r="A90" s="2" t="s">
        <v>1124</v>
      </c>
      <c r="B90" s="2" t="s">
        <v>1556</v>
      </c>
      <c r="C90" s="2" t="s">
        <v>1557</v>
      </c>
      <c r="D90" s="2" t="s">
        <v>1304</v>
      </c>
      <c r="E90" s="2" t="s">
        <v>1558</v>
      </c>
    </row>
    <row r="91" customFormat="false" ht="23.85" hidden="false" customHeight="false" outlineLevel="0" collapsed="false">
      <c r="A91" s="2" t="s">
        <v>1124</v>
      </c>
      <c r="B91" s="2" t="s">
        <v>1559</v>
      </c>
      <c r="C91" s="2" t="s">
        <v>1560</v>
      </c>
      <c r="D91" s="2" t="s">
        <v>1294</v>
      </c>
      <c r="E91" s="2" t="s">
        <v>1561</v>
      </c>
    </row>
    <row r="92" customFormat="false" ht="15" hidden="false" customHeight="false" outlineLevel="0" collapsed="false">
      <c r="A92" s="2" t="s">
        <v>1133</v>
      </c>
      <c r="B92" s="2" t="s">
        <v>1562</v>
      </c>
      <c r="C92" s="2" t="s">
        <v>1563</v>
      </c>
      <c r="D92" s="2" t="s">
        <v>1294</v>
      </c>
      <c r="E92" s="2" t="s">
        <v>1564</v>
      </c>
    </row>
    <row r="93" customFormat="false" ht="23.85" hidden="false" customHeight="false" outlineLevel="0" collapsed="false">
      <c r="A93" s="2" t="s">
        <v>1133</v>
      </c>
      <c r="B93" s="2" t="s">
        <v>1565</v>
      </c>
      <c r="C93" s="2" t="s">
        <v>1566</v>
      </c>
      <c r="D93" s="2" t="s">
        <v>1304</v>
      </c>
      <c r="E93" s="2" t="s">
        <v>1567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3" min="3" style="0" width="30"/>
    <col collapsed="false" customWidth="true" hidden="false" outlineLevel="0" max="5" min="4" style="0" width="12"/>
    <col collapsed="false" customWidth="true" hidden="false" outlineLevel="0" max="6" min="6" style="0" width="14"/>
    <col collapsed="false" customWidth="true" hidden="false" outlineLevel="0" max="7" min="7" style="0" width="16"/>
  </cols>
  <sheetData>
    <row r="1" customFormat="false" ht="35.05" hidden="false" customHeight="false" outlineLevel="0" collapsed="false">
      <c r="A1" s="3" t="s">
        <v>1568</v>
      </c>
      <c r="B1" s="3" t="s">
        <v>30</v>
      </c>
      <c r="C1" s="3" t="s">
        <v>32</v>
      </c>
      <c r="D1" s="3" t="s">
        <v>1569</v>
      </c>
      <c r="E1" s="3" t="s">
        <v>51</v>
      </c>
      <c r="F1" s="3" t="s">
        <v>1570</v>
      </c>
      <c r="G1" s="3" t="s">
        <v>53</v>
      </c>
    </row>
    <row r="2" customFormat="false" ht="23.85" hidden="false" customHeight="false" outlineLevel="0" collapsed="false">
      <c r="A2" s="2" t="s">
        <v>531</v>
      </c>
      <c r="B2" s="2" t="s">
        <v>532</v>
      </c>
      <c r="C2" s="2" t="s">
        <v>533</v>
      </c>
      <c r="D2" s="2" t="n">
        <v>4</v>
      </c>
      <c r="E2" s="2" t="n">
        <v>4</v>
      </c>
      <c r="F2" s="2" t="n">
        <v>0.1173</v>
      </c>
      <c r="G2" s="2" t="n">
        <v>0.0042</v>
      </c>
    </row>
    <row r="3" customFormat="false" ht="15" hidden="false" customHeight="false" outlineLevel="0" collapsed="false">
      <c r="A3" s="2" t="s">
        <v>64</v>
      </c>
      <c r="B3" s="2" t="s">
        <v>418</v>
      </c>
      <c r="C3" s="2" t="s">
        <v>419</v>
      </c>
      <c r="D3" s="2" t="n">
        <v>6</v>
      </c>
      <c r="E3" s="2" t="n">
        <v>6</v>
      </c>
      <c r="F3" s="2" t="n">
        <v>0.1028</v>
      </c>
      <c r="G3" s="2" t="n">
        <v>0.031</v>
      </c>
    </row>
    <row r="4" customFormat="false" ht="15" hidden="false" customHeight="false" outlineLevel="0" collapsed="false">
      <c r="A4" s="2" t="s">
        <v>707</v>
      </c>
      <c r="B4" s="2" t="s">
        <v>60</v>
      </c>
      <c r="C4" s="2" t="s">
        <v>650</v>
      </c>
      <c r="D4" s="2" t="n">
        <v>4</v>
      </c>
      <c r="E4" s="2" t="n">
        <v>4</v>
      </c>
      <c r="F4" s="2" t="n">
        <v>0.0905</v>
      </c>
      <c r="G4" s="2" t="n">
        <v>0.0003</v>
      </c>
    </row>
    <row r="5" customFormat="false" ht="15" hidden="false" customHeight="false" outlineLevel="0" collapsed="false">
      <c r="A5" s="2" t="s">
        <v>100</v>
      </c>
      <c r="B5" s="2" t="s">
        <v>60</v>
      </c>
      <c r="C5" s="2" t="s">
        <v>61</v>
      </c>
      <c r="D5" s="2" t="n">
        <v>5</v>
      </c>
      <c r="E5" s="2" t="n">
        <v>5</v>
      </c>
      <c r="F5" s="2" t="n">
        <v>0.0704</v>
      </c>
      <c r="G5" s="2" t="n">
        <v>0.0005</v>
      </c>
    </row>
    <row r="6" customFormat="false" ht="15" hidden="false" customHeight="false" outlineLevel="0" collapsed="false">
      <c r="A6" s="2" t="s">
        <v>501</v>
      </c>
      <c r="B6" s="2" t="s">
        <v>418</v>
      </c>
      <c r="C6" s="2" t="s">
        <v>419</v>
      </c>
      <c r="D6" s="2" t="n">
        <v>5</v>
      </c>
      <c r="E6" s="2" t="n">
        <v>5</v>
      </c>
      <c r="F6" s="2" t="n">
        <v>0.0684</v>
      </c>
      <c r="G6" s="2" t="n">
        <v>0.0239</v>
      </c>
    </row>
    <row r="7" customFormat="false" ht="23.85" hidden="false" customHeight="false" outlineLevel="0" collapsed="false">
      <c r="A7" s="2" t="s">
        <v>560</v>
      </c>
      <c r="B7" s="2" t="s">
        <v>532</v>
      </c>
      <c r="C7" s="2" t="s">
        <v>533</v>
      </c>
      <c r="D7" s="2" t="n">
        <v>3</v>
      </c>
      <c r="E7" s="2" t="n">
        <v>3</v>
      </c>
      <c r="F7" s="2" t="n">
        <v>0.0651</v>
      </c>
      <c r="G7" s="2" t="n">
        <v>0</v>
      </c>
    </row>
    <row r="8" customFormat="false" ht="23.85" hidden="false" customHeight="false" outlineLevel="0" collapsed="false">
      <c r="A8" s="2" t="s">
        <v>637</v>
      </c>
      <c r="B8" s="2" t="s">
        <v>593</v>
      </c>
      <c r="C8" s="2" t="s">
        <v>594</v>
      </c>
      <c r="D8" s="2" t="n">
        <v>6</v>
      </c>
      <c r="E8" s="2" t="n">
        <v>6</v>
      </c>
      <c r="F8" s="2" t="n">
        <v>0.0481</v>
      </c>
      <c r="G8" s="2" t="n">
        <v>0.0116</v>
      </c>
    </row>
    <row r="9" customFormat="false" ht="15" hidden="false" customHeight="false" outlineLevel="0" collapsed="false">
      <c r="A9" s="2" t="s">
        <v>91</v>
      </c>
      <c r="B9" s="2" t="s">
        <v>60</v>
      </c>
      <c r="C9" s="2" t="s">
        <v>61</v>
      </c>
      <c r="D9" s="2" t="n">
        <v>4</v>
      </c>
      <c r="E9" s="2" t="n">
        <v>4</v>
      </c>
      <c r="F9" s="2" t="n">
        <v>0.0393</v>
      </c>
      <c r="G9" s="2" t="n">
        <v>0.0014</v>
      </c>
    </row>
    <row r="10" customFormat="false" ht="23.85" hidden="false" customHeight="false" outlineLevel="0" collapsed="false">
      <c r="A10" s="2" t="s">
        <v>548</v>
      </c>
      <c r="B10" s="2" t="s">
        <v>532</v>
      </c>
      <c r="C10" s="2" t="s">
        <v>533</v>
      </c>
      <c r="D10" s="2" t="n">
        <v>7</v>
      </c>
      <c r="E10" s="2" t="n">
        <v>7</v>
      </c>
      <c r="F10" s="2" t="n">
        <v>0.0374</v>
      </c>
      <c r="G10" s="2" t="n">
        <v>0</v>
      </c>
    </row>
    <row r="11" customFormat="false" ht="23.85" hidden="false" customHeight="false" outlineLevel="0" collapsed="false">
      <c r="A11" s="2" t="s">
        <v>579</v>
      </c>
      <c r="B11" s="2" t="s">
        <v>532</v>
      </c>
      <c r="C11" s="2" t="s">
        <v>533</v>
      </c>
      <c r="D11" s="2" t="n">
        <v>7</v>
      </c>
      <c r="E11" s="2" t="n">
        <v>7</v>
      </c>
      <c r="F11" s="2" t="n">
        <v>0.0324</v>
      </c>
      <c r="G11" s="2" t="n">
        <v>0.0038</v>
      </c>
    </row>
    <row r="12" customFormat="false" ht="23.85" hidden="false" customHeight="false" outlineLevel="0" collapsed="false">
      <c r="A12" s="2" t="s">
        <v>478</v>
      </c>
      <c r="B12" s="2" t="s">
        <v>418</v>
      </c>
      <c r="C12" s="2" t="s">
        <v>419</v>
      </c>
      <c r="D12" s="2" t="n">
        <v>3</v>
      </c>
      <c r="E12" s="2" t="n">
        <v>3</v>
      </c>
      <c r="F12" s="2" t="n">
        <v>0.0221</v>
      </c>
      <c r="G12" s="2" t="n">
        <v>0.0263</v>
      </c>
    </row>
    <row r="13" customFormat="false" ht="23.85" hidden="false" customHeight="false" outlineLevel="0" collapsed="false">
      <c r="A13" s="2" t="s">
        <v>309</v>
      </c>
      <c r="B13" s="2" t="s">
        <v>272</v>
      </c>
      <c r="C13" s="2" t="s">
        <v>273</v>
      </c>
      <c r="D13" s="2" t="n">
        <v>4</v>
      </c>
      <c r="E13" s="2" t="n">
        <v>4</v>
      </c>
      <c r="F13" s="2" t="n">
        <v>0.0191</v>
      </c>
      <c r="G13" s="2" t="n">
        <v>0.0015</v>
      </c>
    </row>
    <row r="14" customFormat="false" ht="15" hidden="false" customHeight="false" outlineLevel="0" collapsed="false">
      <c r="A14" s="2" t="s">
        <v>495</v>
      </c>
      <c r="B14" s="2" t="s">
        <v>593</v>
      </c>
      <c r="C14" s="2" t="s">
        <v>594</v>
      </c>
      <c r="D14" s="2" t="n">
        <v>6</v>
      </c>
      <c r="E14" s="2" t="n">
        <v>6</v>
      </c>
      <c r="F14" s="2" t="n">
        <v>0.019</v>
      </c>
      <c r="G14" s="2" t="n">
        <v>0.0229</v>
      </c>
    </row>
    <row r="15" customFormat="false" ht="15" hidden="false" customHeight="false" outlineLevel="0" collapsed="false">
      <c r="A15" s="2" t="s">
        <v>59</v>
      </c>
      <c r="B15" s="2" t="s">
        <v>60</v>
      </c>
      <c r="C15" s="2" t="s">
        <v>61</v>
      </c>
      <c r="D15" s="2" t="n">
        <v>3</v>
      </c>
      <c r="E15" s="2" t="n">
        <v>3</v>
      </c>
      <c r="F15" s="2" t="n">
        <v>0.0164</v>
      </c>
      <c r="G15" s="2" t="n">
        <v>0.0002</v>
      </c>
    </row>
    <row r="16" customFormat="false" ht="15" hidden="false" customHeight="false" outlineLevel="0" collapsed="false">
      <c r="A16" s="2" t="s">
        <v>223</v>
      </c>
      <c r="B16" s="2" t="s">
        <v>60</v>
      </c>
      <c r="C16" s="2" t="s">
        <v>108</v>
      </c>
      <c r="D16" s="2" t="n">
        <v>3</v>
      </c>
      <c r="E16" s="2" t="n">
        <v>3</v>
      </c>
      <c r="F16" s="2" t="n">
        <v>0.0159</v>
      </c>
      <c r="G16" s="2" t="n">
        <v>0</v>
      </c>
    </row>
    <row r="17" customFormat="false" ht="23.85" hidden="false" customHeight="false" outlineLevel="0" collapsed="false">
      <c r="A17" s="2" t="s">
        <v>586</v>
      </c>
      <c r="B17" s="2" t="s">
        <v>532</v>
      </c>
      <c r="C17" s="2" t="s">
        <v>533</v>
      </c>
      <c r="D17" s="2" t="n">
        <v>4</v>
      </c>
      <c r="E17" s="2" t="n">
        <v>4</v>
      </c>
      <c r="F17" s="2" t="n">
        <v>0.0149</v>
      </c>
      <c r="G17" s="2" t="n">
        <v>0.0038</v>
      </c>
    </row>
    <row r="18" customFormat="false" ht="15" hidden="false" customHeight="false" outlineLevel="0" collapsed="false">
      <c r="A18" s="2" t="s">
        <v>173</v>
      </c>
      <c r="B18" s="2" t="s">
        <v>60</v>
      </c>
      <c r="C18" s="2" t="s">
        <v>108</v>
      </c>
      <c r="D18" s="2" t="n">
        <v>4</v>
      </c>
      <c r="E18" s="2" t="n">
        <v>4</v>
      </c>
      <c r="F18" s="2" t="n">
        <v>0.0124</v>
      </c>
      <c r="G18" s="2" t="n">
        <v>0.0004</v>
      </c>
    </row>
    <row r="19" customFormat="false" ht="15" hidden="false" customHeight="false" outlineLevel="0" collapsed="false">
      <c r="A19" s="2" t="s">
        <v>484</v>
      </c>
      <c r="B19" s="2" t="s">
        <v>485</v>
      </c>
      <c r="C19" s="2" t="s">
        <v>419</v>
      </c>
      <c r="D19" s="2" t="n">
        <v>4</v>
      </c>
      <c r="E19" s="2" t="n">
        <v>4</v>
      </c>
      <c r="F19" s="2" t="n">
        <v>0.0122</v>
      </c>
      <c r="G19" s="2" t="n">
        <v>0.0069</v>
      </c>
    </row>
    <row r="20" customFormat="false" ht="15" hidden="false" customHeight="false" outlineLevel="0" collapsed="false">
      <c r="A20" s="2" t="s">
        <v>210</v>
      </c>
      <c r="B20" s="2" t="s">
        <v>60</v>
      </c>
      <c r="C20" s="2" t="s">
        <v>108</v>
      </c>
      <c r="D20" s="2" t="n">
        <v>3</v>
      </c>
      <c r="E20" s="2" t="n">
        <v>3</v>
      </c>
      <c r="F20" s="2" t="n">
        <v>0.0109</v>
      </c>
      <c r="G20" s="2" t="n">
        <v>0.0004</v>
      </c>
    </row>
    <row r="21" customFormat="false" ht="15" hidden="false" customHeight="false" outlineLevel="0" collapsed="false">
      <c r="A21" s="2" t="s">
        <v>679</v>
      </c>
      <c r="B21" s="2" t="s">
        <v>60</v>
      </c>
      <c r="C21" s="2" t="s">
        <v>650</v>
      </c>
      <c r="D21" s="2" t="n">
        <v>3</v>
      </c>
      <c r="E21" s="2" t="n">
        <v>3</v>
      </c>
      <c r="F21" s="2" t="n">
        <v>0.0106</v>
      </c>
      <c r="G21" s="2" t="n">
        <v>0</v>
      </c>
    </row>
    <row r="22" customFormat="false" ht="15" hidden="false" customHeight="false" outlineLevel="0" collapsed="false">
      <c r="A22" s="2" t="s">
        <v>465</v>
      </c>
      <c r="B22" s="2" t="s">
        <v>418</v>
      </c>
      <c r="C22" s="2" t="s">
        <v>419</v>
      </c>
      <c r="D22" s="2" t="n">
        <v>2</v>
      </c>
      <c r="E22" s="2" t="n">
        <v>2</v>
      </c>
      <c r="F22" s="2" t="n">
        <v>0.0097</v>
      </c>
      <c r="G22" s="2" t="n">
        <v>0.0016</v>
      </c>
    </row>
    <row r="23" customFormat="false" ht="15" hidden="false" customHeight="false" outlineLevel="0" collapsed="false">
      <c r="A23" s="2" t="s">
        <v>230</v>
      </c>
      <c r="B23" s="2" t="s">
        <v>60</v>
      </c>
      <c r="C23" s="2" t="s">
        <v>231</v>
      </c>
      <c r="D23" s="2" t="n">
        <v>2</v>
      </c>
      <c r="E23" s="2" t="n">
        <v>2</v>
      </c>
      <c r="F23" s="2" t="n">
        <v>0.0083</v>
      </c>
      <c r="G23" s="2" t="n">
        <v>0.0007</v>
      </c>
    </row>
    <row r="24" customFormat="false" ht="23.85" hidden="false" customHeight="false" outlineLevel="0" collapsed="false">
      <c r="A24" s="2" t="s">
        <v>264</v>
      </c>
      <c r="B24" s="2" t="s">
        <v>60</v>
      </c>
      <c r="C24" s="2" t="s">
        <v>257</v>
      </c>
      <c r="D24" s="2" t="n">
        <v>2</v>
      </c>
      <c r="E24" s="2" t="n">
        <v>2</v>
      </c>
      <c r="F24" s="2" t="n">
        <v>0.0083</v>
      </c>
      <c r="G24" s="2" t="n">
        <v>0.0009</v>
      </c>
    </row>
    <row r="25" customFormat="false" ht="23.85" hidden="false" customHeight="false" outlineLevel="0" collapsed="false">
      <c r="A25" s="2" t="s">
        <v>555</v>
      </c>
      <c r="B25" s="2" t="s">
        <v>532</v>
      </c>
      <c r="C25" s="2" t="s">
        <v>533</v>
      </c>
      <c r="D25" s="2" t="n">
        <v>2</v>
      </c>
      <c r="E25" s="2" t="n">
        <v>2</v>
      </c>
      <c r="F25" s="2" t="n">
        <v>0.0083</v>
      </c>
      <c r="G25" s="2" t="n">
        <v>0</v>
      </c>
    </row>
    <row r="26" customFormat="false" ht="15" hidden="false" customHeight="false" outlineLevel="0" collapsed="false">
      <c r="A26" s="2" t="s">
        <v>749</v>
      </c>
      <c r="B26" s="2" t="s">
        <v>60</v>
      </c>
      <c r="C26" s="2" t="s">
        <v>435</v>
      </c>
      <c r="D26" s="2" t="n">
        <v>2</v>
      </c>
      <c r="E26" s="2" t="n">
        <v>2</v>
      </c>
      <c r="F26" s="2" t="n">
        <v>0.0083</v>
      </c>
      <c r="G26" s="2" t="n">
        <v>0.0007</v>
      </c>
    </row>
    <row r="27" customFormat="false" ht="23.85" hidden="false" customHeight="false" outlineLevel="0" collapsed="false">
      <c r="A27" s="2" t="s">
        <v>541</v>
      </c>
      <c r="B27" s="2" t="s">
        <v>532</v>
      </c>
      <c r="C27" s="2" t="s">
        <v>533</v>
      </c>
      <c r="D27" s="2" t="n">
        <v>2</v>
      </c>
      <c r="E27" s="2" t="n">
        <v>2</v>
      </c>
      <c r="F27" s="2" t="n">
        <v>0.0074</v>
      </c>
      <c r="G27" s="2" t="n">
        <v>0</v>
      </c>
    </row>
    <row r="28" customFormat="false" ht="15" hidden="false" customHeight="false" outlineLevel="0" collapsed="false">
      <c r="A28" s="2" t="s">
        <v>631</v>
      </c>
      <c r="B28" s="2" t="s">
        <v>593</v>
      </c>
      <c r="C28" s="2" t="s">
        <v>594</v>
      </c>
      <c r="D28" s="2" t="n">
        <v>2</v>
      </c>
      <c r="E28" s="2" t="n">
        <v>2</v>
      </c>
      <c r="F28" s="2" t="n">
        <v>0.0071</v>
      </c>
      <c r="G28" s="2" t="n">
        <v>0.0141</v>
      </c>
    </row>
    <row r="29" customFormat="false" ht="15" hidden="false" customHeight="false" outlineLevel="0" collapsed="false">
      <c r="A29" s="2" t="s">
        <v>433</v>
      </c>
      <c r="B29" s="2" t="s">
        <v>418</v>
      </c>
      <c r="C29" s="2" t="s">
        <v>419</v>
      </c>
      <c r="D29" s="2" t="n">
        <v>2</v>
      </c>
      <c r="E29" s="2" t="n">
        <v>2</v>
      </c>
      <c r="F29" s="2" t="n">
        <v>0.0071</v>
      </c>
      <c r="G29" s="2" t="n">
        <v>0</v>
      </c>
    </row>
    <row r="30" customFormat="false" ht="23.85" hidden="false" customHeight="false" outlineLevel="0" collapsed="false">
      <c r="A30" s="2" t="s">
        <v>458</v>
      </c>
      <c r="B30" s="2" t="s">
        <v>418</v>
      </c>
      <c r="C30" s="2" t="s">
        <v>419</v>
      </c>
      <c r="D30" s="2" t="n">
        <v>2</v>
      </c>
      <c r="E30" s="2" t="n">
        <v>2</v>
      </c>
      <c r="F30" s="2" t="n">
        <v>0.006</v>
      </c>
      <c r="G30" s="2" t="n">
        <v>0.0011</v>
      </c>
    </row>
    <row r="31" customFormat="false" ht="15" hidden="false" customHeight="false" outlineLevel="0" collapsed="false">
      <c r="A31" s="2" t="s">
        <v>138</v>
      </c>
      <c r="B31" s="2" t="s">
        <v>60</v>
      </c>
      <c r="C31" s="2" t="s">
        <v>108</v>
      </c>
      <c r="D31" s="2" t="n">
        <v>3</v>
      </c>
      <c r="E31" s="2" t="n">
        <v>3</v>
      </c>
      <c r="F31" s="2" t="n">
        <v>0.0054</v>
      </c>
      <c r="G31" s="2" t="n">
        <v>0</v>
      </c>
    </row>
    <row r="32" customFormat="false" ht="23.85" hidden="false" customHeight="false" outlineLevel="0" collapsed="false">
      <c r="A32" s="2" t="s">
        <v>642</v>
      </c>
      <c r="B32" s="2" t="s">
        <v>593</v>
      </c>
      <c r="C32" s="2" t="s">
        <v>594</v>
      </c>
      <c r="D32" s="2" t="n">
        <v>2</v>
      </c>
      <c r="E32" s="2" t="n">
        <v>2</v>
      </c>
      <c r="F32" s="2" t="n">
        <v>0.0049</v>
      </c>
      <c r="G32" s="2" t="n">
        <v>0.0226</v>
      </c>
    </row>
    <row r="33" customFormat="false" ht="23.85" hidden="false" customHeight="false" outlineLevel="0" collapsed="false">
      <c r="A33" s="2" t="s">
        <v>494</v>
      </c>
      <c r="B33" s="2" t="s">
        <v>418</v>
      </c>
      <c r="C33" s="2" t="s">
        <v>419</v>
      </c>
      <c r="D33" s="2" t="n">
        <v>2</v>
      </c>
      <c r="E33" s="2" t="n">
        <v>2</v>
      </c>
      <c r="F33" s="2" t="n">
        <v>0.0049</v>
      </c>
      <c r="G33" s="2" t="n">
        <v>0</v>
      </c>
    </row>
    <row r="34" customFormat="false" ht="15" hidden="false" customHeight="false" outlineLevel="0" collapsed="false">
      <c r="A34" s="2" t="s">
        <v>124</v>
      </c>
      <c r="B34" s="2" t="s">
        <v>60</v>
      </c>
      <c r="C34" s="2" t="s">
        <v>108</v>
      </c>
      <c r="D34" s="2" t="n">
        <v>2</v>
      </c>
      <c r="E34" s="2" t="n">
        <v>2</v>
      </c>
      <c r="F34" s="2" t="n">
        <v>0.0039</v>
      </c>
      <c r="G34" s="2" t="n">
        <v>0</v>
      </c>
    </row>
    <row r="35" customFormat="false" ht="15" hidden="false" customHeight="false" outlineLevel="0" collapsed="false">
      <c r="A35" s="2" t="s">
        <v>195</v>
      </c>
      <c r="B35" s="2" t="s">
        <v>60</v>
      </c>
      <c r="C35" s="2" t="s">
        <v>108</v>
      </c>
      <c r="D35" s="2" t="n">
        <v>2</v>
      </c>
      <c r="E35" s="2" t="n">
        <v>2</v>
      </c>
      <c r="F35" s="2" t="n">
        <v>0.0039</v>
      </c>
      <c r="G35" s="2" t="n">
        <v>0</v>
      </c>
    </row>
    <row r="36" customFormat="false" ht="15" hidden="false" customHeight="false" outlineLevel="0" collapsed="false">
      <c r="A36" s="2" t="s">
        <v>217</v>
      </c>
      <c r="B36" s="2" t="s">
        <v>60</v>
      </c>
      <c r="C36" s="2" t="s">
        <v>108</v>
      </c>
      <c r="D36" s="2" t="n">
        <v>2</v>
      </c>
      <c r="E36" s="2" t="n">
        <v>2</v>
      </c>
      <c r="F36" s="2" t="n">
        <v>0.0039</v>
      </c>
      <c r="G36" s="2" t="n">
        <v>0</v>
      </c>
    </row>
    <row r="37" customFormat="false" ht="23.85" hidden="false" customHeight="false" outlineLevel="0" collapsed="false">
      <c r="A37" s="2" t="s">
        <v>713</v>
      </c>
      <c r="B37" s="2" t="s">
        <v>509</v>
      </c>
      <c r="C37" s="2" t="s">
        <v>650</v>
      </c>
      <c r="D37" s="2" t="n">
        <v>2</v>
      </c>
      <c r="E37" s="2" t="n">
        <v>2</v>
      </c>
      <c r="F37" s="2" t="n">
        <v>0.0039</v>
      </c>
      <c r="G37" s="2" t="n">
        <v>0</v>
      </c>
    </row>
    <row r="38" customFormat="false" ht="15" hidden="false" customHeight="false" outlineLevel="0" collapsed="false">
      <c r="A38" s="2" t="s">
        <v>297</v>
      </c>
      <c r="B38" s="2" t="s">
        <v>272</v>
      </c>
      <c r="C38" s="2" t="s">
        <v>273</v>
      </c>
      <c r="D38" s="2" t="n">
        <v>2</v>
      </c>
      <c r="E38" s="2" t="n">
        <v>2</v>
      </c>
      <c r="F38" s="2" t="n">
        <v>0.0039</v>
      </c>
      <c r="G38" s="2" t="n">
        <v>0.0004</v>
      </c>
    </row>
    <row r="39" customFormat="false" ht="23.85" hidden="false" customHeight="false" outlineLevel="0" collapsed="false">
      <c r="A39" s="2" t="s">
        <v>381</v>
      </c>
      <c r="B39" s="2" t="s">
        <v>272</v>
      </c>
      <c r="C39" s="2" t="s">
        <v>273</v>
      </c>
      <c r="D39" s="2" t="n">
        <v>2</v>
      </c>
      <c r="E39" s="2" t="n">
        <v>2</v>
      </c>
      <c r="F39" s="2" t="n">
        <v>0.0039</v>
      </c>
      <c r="G39" s="2" t="n">
        <v>0.0004</v>
      </c>
    </row>
    <row r="40" customFormat="false" ht="15" hidden="false" customHeight="false" outlineLevel="0" collapsed="false">
      <c r="A40" s="2" t="s">
        <v>202</v>
      </c>
      <c r="B40" s="2" t="s">
        <v>60</v>
      </c>
      <c r="C40" s="2" t="s">
        <v>108</v>
      </c>
      <c r="D40" s="2" t="n">
        <v>4</v>
      </c>
      <c r="E40" s="2" t="n">
        <v>4</v>
      </c>
      <c r="F40" s="2" t="n">
        <v>0.0009</v>
      </c>
      <c r="G40" s="2" t="n">
        <v>0.0004</v>
      </c>
    </row>
    <row r="41" customFormat="false" ht="23.85" hidden="false" customHeight="false" outlineLevel="0" collapsed="false">
      <c r="A41" s="2" t="s">
        <v>572</v>
      </c>
      <c r="B41" s="2" t="s">
        <v>532</v>
      </c>
      <c r="C41" s="2" t="s">
        <v>533</v>
      </c>
      <c r="D41" s="2" t="n">
        <v>2</v>
      </c>
      <c r="E41" s="2" t="n">
        <v>2</v>
      </c>
      <c r="F41" s="2" t="n">
        <v>0.0007</v>
      </c>
      <c r="G41" s="2" t="n">
        <v>0</v>
      </c>
    </row>
    <row r="42" customFormat="false" ht="15" hidden="false" customHeight="false" outlineLevel="0" collapsed="false">
      <c r="A42" s="2" t="s">
        <v>411</v>
      </c>
      <c r="B42" s="2" t="s">
        <v>272</v>
      </c>
      <c r="C42" s="2" t="s">
        <v>273</v>
      </c>
      <c r="D42" s="2" t="n">
        <v>2</v>
      </c>
      <c r="E42" s="2" t="n">
        <v>2</v>
      </c>
      <c r="F42" s="2" t="n">
        <v>0.0005</v>
      </c>
      <c r="G42" s="2" t="n">
        <v>0.0001</v>
      </c>
    </row>
    <row r="43" customFormat="false" ht="23.85" hidden="false" customHeight="false" outlineLevel="0" collapsed="false">
      <c r="A43" s="2" t="s">
        <v>508</v>
      </c>
      <c r="B43" s="2" t="s">
        <v>509</v>
      </c>
      <c r="C43" s="2" t="s">
        <v>510</v>
      </c>
      <c r="D43" s="2" t="n">
        <v>2</v>
      </c>
      <c r="E43" s="2" t="n">
        <v>2</v>
      </c>
      <c r="F43" s="2" t="n">
        <v>0.0005</v>
      </c>
      <c r="G43" s="2" t="n">
        <v>0.0001</v>
      </c>
    </row>
    <row r="44" customFormat="false" ht="15" hidden="false" customHeight="false" outlineLevel="0" collapsed="false">
      <c r="A44" s="2" t="s">
        <v>131</v>
      </c>
      <c r="B44" s="2" t="s">
        <v>60</v>
      </c>
      <c r="C44" s="2" t="s">
        <v>108</v>
      </c>
      <c r="D44" s="2" t="n">
        <v>2</v>
      </c>
      <c r="E44" s="2" t="n">
        <v>2</v>
      </c>
      <c r="F44" s="2" t="n">
        <v>0.0002</v>
      </c>
      <c r="G44" s="2" t="n">
        <v>0.0002</v>
      </c>
    </row>
    <row r="45" customFormat="false" ht="15" hidden="false" customHeight="false" outlineLevel="0" collapsed="false">
      <c r="A45" s="2" t="s">
        <v>159</v>
      </c>
      <c r="B45" s="2" t="s">
        <v>60</v>
      </c>
      <c r="C45" s="2" t="s">
        <v>108</v>
      </c>
      <c r="D45" s="2" t="n">
        <v>2</v>
      </c>
      <c r="E45" s="2" t="n">
        <v>2</v>
      </c>
      <c r="F45" s="2" t="n">
        <v>0.0002</v>
      </c>
      <c r="G45" s="2" t="n">
        <v>0.0002</v>
      </c>
    </row>
    <row r="46" customFormat="false" ht="23.85" hidden="false" customHeight="false" outlineLevel="0" collapsed="false">
      <c r="A46" s="2" t="s">
        <v>361</v>
      </c>
      <c r="B46" s="2" t="s">
        <v>272</v>
      </c>
      <c r="C46" s="2" t="s">
        <v>273</v>
      </c>
      <c r="D46" s="2" t="n">
        <v>2</v>
      </c>
      <c r="E46" s="2" t="n">
        <v>2</v>
      </c>
      <c r="F46" s="2" t="n">
        <v>0.0002</v>
      </c>
      <c r="G46" s="2" t="n">
        <v>0.0002</v>
      </c>
    </row>
    <row r="47" customFormat="false" ht="23.85" hidden="false" customHeight="false" outlineLevel="0" collapsed="false">
      <c r="A47" s="2" t="s">
        <v>393</v>
      </c>
      <c r="B47" s="2" t="s">
        <v>272</v>
      </c>
      <c r="C47" s="2" t="s">
        <v>273</v>
      </c>
      <c r="D47" s="2" t="n">
        <v>2</v>
      </c>
      <c r="E47" s="2" t="n">
        <v>2</v>
      </c>
      <c r="F47" s="2" t="n">
        <v>0.0002</v>
      </c>
      <c r="G47" s="2" t="n">
        <v>0.0002</v>
      </c>
    </row>
    <row r="48" customFormat="false" ht="15" hidden="false" customHeight="false" outlineLevel="0" collapsed="false">
      <c r="A48" s="2" t="s">
        <v>79</v>
      </c>
      <c r="B48" s="2" t="s">
        <v>60</v>
      </c>
      <c r="C48" s="2" t="s">
        <v>61</v>
      </c>
      <c r="D48" s="2" t="n">
        <v>1</v>
      </c>
      <c r="E48" s="2" t="n">
        <v>1</v>
      </c>
      <c r="F48" s="2" t="n">
        <v>0</v>
      </c>
      <c r="G48" s="2" t="n">
        <v>0</v>
      </c>
    </row>
    <row r="49" customFormat="false" ht="15" hidden="false" customHeight="false" outlineLevel="0" collapsed="false">
      <c r="A49" s="2" t="s">
        <v>190</v>
      </c>
      <c r="B49" s="2" t="s">
        <v>60</v>
      </c>
      <c r="C49" s="2" t="s">
        <v>108</v>
      </c>
      <c r="D49" s="2" t="n">
        <v>1</v>
      </c>
      <c r="E49" s="2" t="n">
        <v>1</v>
      </c>
      <c r="F49" s="2" t="n">
        <v>0</v>
      </c>
      <c r="G49" s="2" t="n">
        <v>0</v>
      </c>
    </row>
    <row r="50" customFormat="false" ht="15" hidden="false" customHeight="false" outlineLevel="0" collapsed="false">
      <c r="A50" s="2" t="s">
        <v>146</v>
      </c>
      <c r="B50" s="2" t="s">
        <v>60</v>
      </c>
      <c r="C50" s="2" t="s">
        <v>108</v>
      </c>
      <c r="D50" s="2" t="n">
        <v>1</v>
      </c>
      <c r="E50" s="2" t="n">
        <v>1</v>
      </c>
      <c r="F50" s="2" t="n">
        <v>0</v>
      </c>
      <c r="G50" s="2" t="n">
        <v>0</v>
      </c>
    </row>
    <row r="51" customFormat="false" ht="15" hidden="false" customHeight="false" outlineLevel="0" collapsed="false">
      <c r="A51" s="2" t="s">
        <v>116</v>
      </c>
      <c r="B51" s="2" t="s">
        <v>60</v>
      </c>
      <c r="C51" s="2" t="s">
        <v>108</v>
      </c>
      <c r="D51" s="2" t="n">
        <v>1</v>
      </c>
      <c r="E51" s="2" t="n">
        <v>1</v>
      </c>
      <c r="F51" s="2" t="n">
        <v>0</v>
      </c>
      <c r="G51" s="2" t="n">
        <v>0</v>
      </c>
    </row>
    <row r="52" customFormat="false" ht="15" hidden="false" customHeight="false" outlineLevel="0" collapsed="false">
      <c r="A52" s="2" t="s">
        <v>107</v>
      </c>
      <c r="B52" s="2" t="s">
        <v>60</v>
      </c>
      <c r="C52" s="2" t="s">
        <v>108</v>
      </c>
      <c r="D52" s="2" t="n">
        <v>1</v>
      </c>
      <c r="E52" s="2" t="n">
        <v>1</v>
      </c>
      <c r="F52" s="2" t="n">
        <v>0</v>
      </c>
      <c r="G52" s="2" t="n">
        <v>0</v>
      </c>
    </row>
    <row r="53" customFormat="false" ht="15" hidden="false" customHeight="false" outlineLevel="0" collapsed="false">
      <c r="A53" s="2" t="s">
        <v>166</v>
      </c>
      <c r="B53" s="2" t="s">
        <v>60</v>
      </c>
      <c r="C53" s="2" t="s">
        <v>108</v>
      </c>
      <c r="D53" s="2" t="n">
        <v>1</v>
      </c>
      <c r="E53" s="2" t="n">
        <v>1</v>
      </c>
      <c r="F53" s="2" t="n">
        <v>0</v>
      </c>
      <c r="G53" s="2" t="n">
        <v>0</v>
      </c>
    </row>
    <row r="54" customFormat="false" ht="15" hidden="false" customHeight="false" outlineLevel="0" collapsed="false">
      <c r="A54" s="2" t="s">
        <v>153</v>
      </c>
      <c r="B54" s="2" t="s">
        <v>60</v>
      </c>
      <c r="C54" s="2" t="s">
        <v>108</v>
      </c>
      <c r="D54" s="2" t="n">
        <v>1</v>
      </c>
      <c r="E54" s="2" t="n">
        <v>1</v>
      </c>
      <c r="F54" s="2" t="n">
        <v>0</v>
      </c>
      <c r="G54" s="2" t="n">
        <v>0</v>
      </c>
    </row>
    <row r="55" customFormat="false" ht="15" hidden="false" customHeight="false" outlineLevel="0" collapsed="false">
      <c r="A55" s="2" t="s">
        <v>182</v>
      </c>
      <c r="B55" s="2" t="s">
        <v>60</v>
      </c>
      <c r="C55" s="2" t="s">
        <v>108</v>
      </c>
      <c r="D55" s="2" t="n">
        <v>1</v>
      </c>
      <c r="E55" s="2" t="n">
        <v>1</v>
      </c>
      <c r="F55" s="2" t="n">
        <v>0</v>
      </c>
      <c r="G55" s="2" t="n">
        <v>0</v>
      </c>
    </row>
    <row r="56" customFormat="false" ht="15" hidden="false" customHeight="false" outlineLevel="0" collapsed="false">
      <c r="A56" s="2" t="s">
        <v>250</v>
      </c>
      <c r="B56" s="2" t="s">
        <v>60</v>
      </c>
      <c r="C56" s="2" t="s">
        <v>231</v>
      </c>
      <c r="D56" s="2" t="n">
        <v>1</v>
      </c>
      <c r="E56" s="2" t="n">
        <v>1</v>
      </c>
      <c r="F56" s="2" t="n">
        <v>0</v>
      </c>
      <c r="G56" s="2" t="n">
        <v>0</v>
      </c>
    </row>
    <row r="57" customFormat="false" ht="15" hidden="false" customHeight="false" outlineLevel="0" collapsed="false">
      <c r="A57" s="2" t="s">
        <v>243</v>
      </c>
      <c r="B57" s="2" t="s">
        <v>60</v>
      </c>
      <c r="C57" s="2" t="s">
        <v>231</v>
      </c>
      <c r="D57" s="2" t="n">
        <v>2</v>
      </c>
      <c r="E57" s="2" t="n">
        <v>2</v>
      </c>
      <c r="F57" s="2" t="n">
        <v>0</v>
      </c>
      <c r="G57" s="2" t="n">
        <v>0</v>
      </c>
    </row>
    <row r="58" customFormat="false" ht="15" hidden="false" customHeight="false" outlineLevel="0" collapsed="false">
      <c r="A58" s="2" t="s">
        <v>237</v>
      </c>
      <c r="B58" s="2" t="s">
        <v>60</v>
      </c>
      <c r="C58" s="2" t="s">
        <v>231</v>
      </c>
      <c r="D58" s="2" t="n">
        <v>1</v>
      </c>
      <c r="E58" s="2" t="n">
        <v>1</v>
      </c>
      <c r="F58" s="2" t="n">
        <v>0</v>
      </c>
      <c r="G58" s="2" t="n">
        <v>0</v>
      </c>
    </row>
    <row r="59" customFormat="false" ht="23.85" hidden="false" customHeight="false" outlineLevel="0" collapsed="false">
      <c r="A59" s="2" t="s">
        <v>256</v>
      </c>
      <c r="B59" s="2" t="s">
        <v>60</v>
      </c>
      <c r="C59" s="2" t="s">
        <v>257</v>
      </c>
      <c r="D59" s="2" t="n">
        <v>1</v>
      </c>
      <c r="E59" s="2" t="n">
        <v>1</v>
      </c>
      <c r="F59" s="2" t="n">
        <v>0</v>
      </c>
      <c r="G59" s="2" t="n">
        <v>0</v>
      </c>
    </row>
    <row r="60" customFormat="false" ht="15" hidden="false" customHeight="false" outlineLevel="0" collapsed="false">
      <c r="A60" s="2" t="s">
        <v>686</v>
      </c>
      <c r="B60" s="2" t="s">
        <v>60</v>
      </c>
      <c r="C60" s="2" t="s">
        <v>650</v>
      </c>
      <c r="D60" s="2" t="n">
        <v>1</v>
      </c>
      <c r="E60" s="2" t="n">
        <v>1</v>
      </c>
      <c r="F60" s="2" t="n">
        <v>0</v>
      </c>
      <c r="G60" s="2" t="n">
        <v>0</v>
      </c>
    </row>
    <row r="61" customFormat="false" ht="15" hidden="false" customHeight="false" outlineLevel="0" collapsed="false">
      <c r="A61" s="2" t="s">
        <v>700</v>
      </c>
      <c r="B61" s="2" t="s">
        <v>60</v>
      </c>
      <c r="C61" s="2" t="s">
        <v>650</v>
      </c>
      <c r="D61" s="2" t="n">
        <v>1</v>
      </c>
      <c r="E61" s="2" t="n">
        <v>1</v>
      </c>
      <c r="F61" s="2" t="n">
        <v>0</v>
      </c>
      <c r="G61" s="2" t="n">
        <v>0</v>
      </c>
    </row>
    <row r="62" customFormat="false" ht="15" hidden="false" customHeight="false" outlineLevel="0" collapsed="false">
      <c r="A62" s="2" t="s">
        <v>664</v>
      </c>
      <c r="B62" s="2" t="s">
        <v>60</v>
      </c>
      <c r="C62" s="2" t="s">
        <v>650</v>
      </c>
      <c r="D62" s="2" t="n">
        <v>1</v>
      </c>
      <c r="E62" s="2" t="n">
        <v>1</v>
      </c>
      <c r="F62" s="2" t="n">
        <v>0</v>
      </c>
      <c r="G62" s="2" t="n">
        <v>0</v>
      </c>
    </row>
    <row r="63" customFormat="false" ht="15" hidden="false" customHeight="false" outlineLevel="0" collapsed="false">
      <c r="A63" s="2" t="s">
        <v>672</v>
      </c>
      <c r="B63" s="2" t="s">
        <v>60</v>
      </c>
      <c r="C63" s="2" t="s">
        <v>650</v>
      </c>
      <c r="D63" s="2" t="n">
        <v>2</v>
      </c>
      <c r="E63" s="2" t="n">
        <v>2</v>
      </c>
      <c r="F63" s="2" t="n">
        <v>0</v>
      </c>
      <c r="G63" s="2" t="n">
        <v>0</v>
      </c>
    </row>
    <row r="64" customFormat="false" ht="15" hidden="false" customHeight="false" outlineLevel="0" collapsed="false">
      <c r="A64" s="2" t="s">
        <v>649</v>
      </c>
      <c r="B64" s="2" t="s">
        <v>60</v>
      </c>
      <c r="C64" s="2" t="s">
        <v>650</v>
      </c>
      <c r="D64" s="2" t="n">
        <v>1</v>
      </c>
      <c r="E64" s="2" t="n">
        <v>1</v>
      </c>
      <c r="F64" s="2" t="n">
        <v>0</v>
      </c>
      <c r="G64" s="2" t="n">
        <v>0</v>
      </c>
    </row>
    <row r="65" customFormat="false" ht="23.85" hidden="false" customHeight="false" outlineLevel="0" collapsed="false">
      <c r="A65" s="2" t="s">
        <v>657</v>
      </c>
      <c r="B65" s="2" t="s">
        <v>509</v>
      </c>
      <c r="C65" s="2" t="s">
        <v>650</v>
      </c>
      <c r="D65" s="2" t="n">
        <v>1</v>
      </c>
      <c r="E65" s="2" t="n">
        <v>1</v>
      </c>
      <c r="F65" s="2" t="n">
        <v>0</v>
      </c>
      <c r="G65" s="2" t="n">
        <v>0</v>
      </c>
    </row>
    <row r="66" customFormat="false" ht="15" hidden="false" customHeight="false" outlineLevel="0" collapsed="false">
      <c r="A66" s="2" t="s">
        <v>693</v>
      </c>
      <c r="B66" s="2" t="s">
        <v>60</v>
      </c>
      <c r="C66" s="2" t="s">
        <v>650</v>
      </c>
      <c r="D66" s="2" t="n">
        <v>1</v>
      </c>
      <c r="E66" s="2" t="n">
        <v>1</v>
      </c>
      <c r="F66" s="2" t="n">
        <v>0</v>
      </c>
      <c r="G66" s="2" t="n">
        <v>0</v>
      </c>
    </row>
    <row r="67" customFormat="false" ht="23.85" hidden="false" customHeight="false" outlineLevel="0" collapsed="false">
      <c r="A67" s="2" t="s">
        <v>287</v>
      </c>
      <c r="B67" s="2" t="s">
        <v>272</v>
      </c>
      <c r="C67" s="2" t="s">
        <v>273</v>
      </c>
      <c r="D67" s="2" t="n">
        <v>1</v>
      </c>
      <c r="E67" s="2" t="n">
        <v>1</v>
      </c>
      <c r="F67" s="2" t="n">
        <v>0</v>
      </c>
      <c r="G67" s="2" t="n">
        <v>0</v>
      </c>
    </row>
    <row r="68" customFormat="false" ht="23.85" hidden="false" customHeight="false" outlineLevel="0" collapsed="false">
      <c r="A68" s="2" t="s">
        <v>351</v>
      </c>
      <c r="B68" s="2" t="s">
        <v>272</v>
      </c>
      <c r="C68" s="2" t="s">
        <v>273</v>
      </c>
      <c r="D68" s="2" t="n">
        <v>1</v>
      </c>
      <c r="E68" s="2" t="n">
        <v>1</v>
      </c>
      <c r="F68" s="2" t="n">
        <v>0</v>
      </c>
      <c r="G68" s="2" t="n">
        <v>0</v>
      </c>
    </row>
    <row r="69" customFormat="false" ht="15" hidden="false" customHeight="false" outlineLevel="0" collapsed="false">
      <c r="A69" s="2" t="s">
        <v>316</v>
      </c>
      <c r="B69" s="2" t="s">
        <v>272</v>
      </c>
      <c r="C69" s="2" t="s">
        <v>273</v>
      </c>
      <c r="D69" s="2" t="n">
        <v>1</v>
      </c>
      <c r="E69" s="2" t="n">
        <v>1</v>
      </c>
      <c r="F69" s="2" t="n">
        <v>0</v>
      </c>
      <c r="G69" s="2" t="n">
        <v>0</v>
      </c>
    </row>
    <row r="70" customFormat="false" ht="23.85" hidden="false" customHeight="false" outlineLevel="0" collapsed="false">
      <c r="A70" s="2" t="s">
        <v>356</v>
      </c>
      <c r="B70" s="2" t="s">
        <v>272</v>
      </c>
      <c r="C70" s="2" t="s">
        <v>273</v>
      </c>
      <c r="D70" s="2" t="n">
        <v>1</v>
      </c>
      <c r="E70" s="2" t="n">
        <v>1</v>
      </c>
      <c r="F70" s="2" t="n">
        <v>0</v>
      </c>
      <c r="G70" s="2" t="n">
        <v>0</v>
      </c>
    </row>
    <row r="71" customFormat="false" ht="23.85" hidden="false" customHeight="false" outlineLevel="0" collapsed="false">
      <c r="A71" s="2" t="s">
        <v>293</v>
      </c>
      <c r="B71" s="2" t="s">
        <v>272</v>
      </c>
      <c r="C71" s="2" t="s">
        <v>273</v>
      </c>
      <c r="D71" s="2" t="n">
        <v>2</v>
      </c>
      <c r="E71" s="2" t="n">
        <v>2</v>
      </c>
      <c r="F71" s="2" t="n">
        <v>0</v>
      </c>
      <c r="G71" s="2" t="n">
        <v>0</v>
      </c>
    </row>
    <row r="72" customFormat="false" ht="15" hidden="false" customHeight="false" outlineLevel="0" collapsed="false">
      <c r="A72" s="2" t="s">
        <v>341</v>
      </c>
      <c r="B72" s="2" t="s">
        <v>272</v>
      </c>
      <c r="C72" s="2" t="s">
        <v>273</v>
      </c>
      <c r="D72" s="2" t="n">
        <v>1</v>
      </c>
      <c r="E72" s="2" t="n">
        <v>1</v>
      </c>
      <c r="F72" s="2" t="n">
        <v>0</v>
      </c>
      <c r="G72" s="2" t="n">
        <v>0</v>
      </c>
    </row>
    <row r="73" customFormat="false" ht="15" hidden="false" customHeight="false" outlineLevel="0" collapsed="false">
      <c r="A73" s="2" t="s">
        <v>377</v>
      </c>
      <c r="B73" s="2" t="s">
        <v>272</v>
      </c>
      <c r="C73" s="2" t="s">
        <v>273</v>
      </c>
      <c r="D73" s="2" t="n">
        <v>1</v>
      </c>
      <c r="E73" s="2" t="n">
        <v>1</v>
      </c>
      <c r="F73" s="2" t="n">
        <v>0</v>
      </c>
      <c r="G73" s="2" t="n">
        <v>0</v>
      </c>
    </row>
    <row r="74" customFormat="false" ht="15" hidden="false" customHeight="false" outlineLevel="0" collapsed="false">
      <c r="A74" s="2" t="s">
        <v>325</v>
      </c>
      <c r="B74" s="2" t="s">
        <v>272</v>
      </c>
      <c r="C74" s="2" t="s">
        <v>273</v>
      </c>
      <c r="D74" s="2" t="n">
        <v>1</v>
      </c>
      <c r="E74" s="2" t="n">
        <v>1</v>
      </c>
      <c r="F74" s="2" t="n">
        <v>0</v>
      </c>
      <c r="G74" s="2" t="n">
        <v>0</v>
      </c>
    </row>
    <row r="75" customFormat="false" ht="15" hidden="false" customHeight="false" outlineLevel="0" collapsed="false">
      <c r="A75" s="2" t="s">
        <v>281</v>
      </c>
      <c r="B75" s="2" t="s">
        <v>272</v>
      </c>
      <c r="C75" s="2" t="s">
        <v>273</v>
      </c>
      <c r="D75" s="2" t="n">
        <v>1</v>
      </c>
      <c r="E75" s="2" t="n">
        <v>1</v>
      </c>
      <c r="F75" s="2" t="n">
        <v>0</v>
      </c>
      <c r="G75" s="2" t="n">
        <v>0</v>
      </c>
    </row>
    <row r="76" customFormat="false" ht="23.85" hidden="false" customHeight="false" outlineLevel="0" collapsed="false">
      <c r="A76" s="2" t="s">
        <v>388</v>
      </c>
      <c r="B76" s="2" t="s">
        <v>272</v>
      </c>
      <c r="C76" s="2" t="s">
        <v>273</v>
      </c>
      <c r="D76" s="2" t="n">
        <v>1</v>
      </c>
      <c r="E76" s="2" t="n">
        <v>1</v>
      </c>
      <c r="F76" s="2" t="n">
        <v>0</v>
      </c>
      <c r="G76" s="2" t="n">
        <v>0</v>
      </c>
    </row>
    <row r="77" customFormat="false" ht="15" hidden="false" customHeight="false" outlineLevel="0" collapsed="false">
      <c r="A77" s="2" t="s">
        <v>367</v>
      </c>
      <c r="B77" s="2" t="s">
        <v>272</v>
      </c>
      <c r="C77" s="2" t="s">
        <v>273</v>
      </c>
      <c r="D77" s="2" t="n">
        <v>1</v>
      </c>
      <c r="E77" s="2" t="n">
        <v>1</v>
      </c>
      <c r="F77" s="2" t="n">
        <v>0</v>
      </c>
      <c r="G77" s="2" t="n">
        <v>0</v>
      </c>
    </row>
    <row r="78" customFormat="false" ht="15" hidden="false" customHeight="false" outlineLevel="0" collapsed="false">
      <c r="A78" s="2" t="s">
        <v>345</v>
      </c>
      <c r="B78" s="2" t="s">
        <v>272</v>
      </c>
      <c r="C78" s="2" t="s">
        <v>273</v>
      </c>
      <c r="D78" s="2" t="n">
        <v>1</v>
      </c>
      <c r="E78" s="2" t="n">
        <v>1</v>
      </c>
      <c r="F78" s="2" t="n">
        <v>0</v>
      </c>
      <c r="G78" s="2" t="n">
        <v>0</v>
      </c>
    </row>
    <row r="79" customFormat="false" ht="15" hidden="false" customHeight="false" outlineLevel="0" collapsed="false">
      <c r="A79" s="2" t="s">
        <v>336</v>
      </c>
      <c r="B79" s="2" t="s">
        <v>272</v>
      </c>
      <c r="C79" s="2" t="s">
        <v>273</v>
      </c>
      <c r="D79" s="2" t="n">
        <v>1</v>
      </c>
      <c r="E79" s="2" t="n">
        <v>1</v>
      </c>
      <c r="F79" s="2" t="n">
        <v>0</v>
      </c>
      <c r="G79" s="2" t="n">
        <v>0</v>
      </c>
    </row>
    <row r="80" customFormat="false" ht="15" hidden="false" customHeight="false" outlineLevel="0" collapsed="false">
      <c r="A80" s="2" t="s">
        <v>372</v>
      </c>
      <c r="B80" s="2" t="s">
        <v>272</v>
      </c>
      <c r="C80" s="2" t="s">
        <v>273</v>
      </c>
      <c r="D80" s="2" t="n">
        <v>1</v>
      </c>
      <c r="E80" s="2" t="n">
        <v>1</v>
      </c>
      <c r="F80" s="2" t="n">
        <v>0</v>
      </c>
      <c r="G80" s="2" t="n">
        <v>0</v>
      </c>
    </row>
    <row r="81" customFormat="false" ht="15" hidden="false" customHeight="false" outlineLevel="0" collapsed="false">
      <c r="A81" s="2" t="s">
        <v>271</v>
      </c>
      <c r="B81" s="2" t="s">
        <v>272</v>
      </c>
      <c r="C81" s="2" t="s">
        <v>273</v>
      </c>
      <c r="D81" s="2" t="n">
        <v>1</v>
      </c>
      <c r="E81" s="2" t="n">
        <v>1</v>
      </c>
      <c r="F81" s="2" t="n">
        <v>0</v>
      </c>
      <c r="G81" s="2" t="n">
        <v>0</v>
      </c>
    </row>
    <row r="82" customFormat="false" ht="23.85" hidden="false" customHeight="false" outlineLevel="0" collapsed="false">
      <c r="A82" s="2" t="s">
        <v>331</v>
      </c>
      <c r="B82" s="2" t="s">
        <v>272</v>
      </c>
      <c r="C82" s="2" t="s">
        <v>273</v>
      </c>
      <c r="D82" s="2" t="n">
        <v>1</v>
      </c>
      <c r="E82" s="2" t="n">
        <v>1</v>
      </c>
      <c r="F82" s="2" t="n">
        <v>0</v>
      </c>
      <c r="G82" s="2" t="n">
        <v>0</v>
      </c>
    </row>
    <row r="83" customFormat="false" ht="23.85" hidden="false" customHeight="false" outlineLevel="0" collapsed="false">
      <c r="A83" s="2" t="s">
        <v>398</v>
      </c>
      <c r="B83" s="2" t="s">
        <v>272</v>
      </c>
      <c r="C83" s="2" t="s">
        <v>273</v>
      </c>
      <c r="D83" s="2" t="n">
        <v>2</v>
      </c>
      <c r="E83" s="2" t="n">
        <v>2</v>
      </c>
      <c r="F83" s="2" t="n">
        <v>0</v>
      </c>
      <c r="G83" s="2" t="n">
        <v>0</v>
      </c>
    </row>
    <row r="84" customFormat="false" ht="23.85" hidden="false" customHeight="false" outlineLevel="0" collapsed="false">
      <c r="A84" s="2" t="s">
        <v>406</v>
      </c>
      <c r="B84" s="2" t="s">
        <v>272</v>
      </c>
      <c r="C84" s="2" t="s">
        <v>273</v>
      </c>
      <c r="D84" s="2" t="n">
        <v>1</v>
      </c>
      <c r="E84" s="2" t="n">
        <v>1</v>
      </c>
      <c r="F84" s="2" t="n">
        <v>0</v>
      </c>
      <c r="G84" s="2" t="n">
        <v>0</v>
      </c>
    </row>
    <row r="85" customFormat="false" ht="15" hidden="false" customHeight="false" outlineLevel="0" collapsed="false">
      <c r="A85" s="2" t="s">
        <v>321</v>
      </c>
      <c r="B85" s="2" t="s">
        <v>272</v>
      </c>
      <c r="C85" s="2" t="s">
        <v>273</v>
      </c>
      <c r="D85" s="2" t="n">
        <v>1</v>
      </c>
      <c r="E85" s="2" t="n">
        <v>1</v>
      </c>
      <c r="F85" s="2" t="n">
        <v>0</v>
      </c>
      <c r="G85" s="2" t="n">
        <v>0</v>
      </c>
    </row>
    <row r="86" customFormat="false" ht="15" hidden="false" customHeight="false" outlineLevel="0" collapsed="false">
      <c r="A86" s="2" t="s">
        <v>302</v>
      </c>
      <c r="B86" s="2" t="s">
        <v>272</v>
      </c>
      <c r="C86" s="2" t="s">
        <v>273</v>
      </c>
      <c r="D86" s="2" t="n">
        <v>1</v>
      </c>
      <c r="E86" s="2" t="n">
        <v>1</v>
      </c>
      <c r="F86" s="2" t="n">
        <v>0</v>
      </c>
      <c r="G86" s="2" t="n">
        <v>0</v>
      </c>
    </row>
    <row r="87" customFormat="false" ht="15" hidden="false" customHeight="false" outlineLevel="0" collapsed="false">
      <c r="A87" s="2" t="s">
        <v>625</v>
      </c>
      <c r="B87" s="2" t="s">
        <v>593</v>
      </c>
      <c r="C87" s="2" t="s">
        <v>594</v>
      </c>
      <c r="D87" s="2" t="n">
        <v>1</v>
      </c>
      <c r="E87" s="2" t="n">
        <v>1</v>
      </c>
      <c r="F87" s="2" t="n">
        <v>0</v>
      </c>
      <c r="G87" s="2" t="n">
        <v>0</v>
      </c>
    </row>
    <row r="88" customFormat="false" ht="15" hidden="false" customHeight="false" outlineLevel="0" collapsed="false">
      <c r="A88" s="2" t="s">
        <v>620</v>
      </c>
      <c r="B88" s="2" t="s">
        <v>593</v>
      </c>
      <c r="C88" s="2" t="s">
        <v>594</v>
      </c>
      <c r="D88" s="2" t="n">
        <v>1</v>
      </c>
      <c r="E88" s="2" t="n">
        <v>1</v>
      </c>
      <c r="F88" s="2" t="n">
        <v>0</v>
      </c>
      <c r="G88" s="2" t="n">
        <v>0</v>
      </c>
    </row>
    <row r="89" customFormat="false" ht="15" hidden="false" customHeight="false" outlineLevel="0" collapsed="false">
      <c r="A89" s="2" t="s">
        <v>592</v>
      </c>
      <c r="B89" s="2" t="s">
        <v>593</v>
      </c>
      <c r="C89" s="2" t="s">
        <v>594</v>
      </c>
      <c r="D89" s="2" t="n">
        <v>1</v>
      </c>
      <c r="E89" s="2" t="n">
        <v>1</v>
      </c>
      <c r="F89" s="2" t="n">
        <v>0</v>
      </c>
      <c r="G89" s="2" t="n">
        <v>0</v>
      </c>
    </row>
    <row r="90" customFormat="false" ht="15" hidden="false" customHeight="false" outlineLevel="0" collapsed="false">
      <c r="A90" s="2" t="s">
        <v>612</v>
      </c>
      <c r="B90" s="2" t="s">
        <v>593</v>
      </c>
      <c r="C90" s="2" t="s">
        <v>594</v>
      </c>
      <c r="D90" s="2" t="n">
        <v>1</v>
      </c>
      <c r="E90" s="2" t="n">
        <v>1</v>
      </c>
      <c r="F90" s="2" t="n">
        <v>0</v>
      </c>
      <c r="G90" s="2" t="n">
        <v>0</v>
      </c>
    </row>
    <row r="91" customFormat="false" ht="15" hidden="false" customHeight="false" outlineLevel="0" collapsed="false">
      <c r="A91" s="2" t="s">
        <v>601</v>
      </c>
      <c r="B91" s="2" t="s">
        <v>593</v>
      </c>
      <c r="C91" s="2" t="s">
        <v>594</v>
      </c>
      <c r="D91" s="2" t="n">
        <v>1</v>
      </c>
      <c r="E91" s="2" t="n">
        <v>1</v>
      </c>
      <c r="F91" s="2" t="n">
        <v>0</v>
      </c>
      <c r="G91" s="2" t="n">
        <v>0</v>
      </c>
    </row>
    <row r="92" customFormat="false" ht="23.85" hidden="false" customHeight="false" outlineLevel="0" collapsed="false">
      <c r="A92" s="2" t="s">
        <v>426</v>
      </c>
      <c r="B92" s="2" t="s">
        <v>418</v>
      </c>
      <c r="C92" s="2" t="s">
        <v>419</v>
      </c>
      <c r="D92" s="2" t="n">
        <v>1</v>
      </c>
      <c r="E92" s="2" t="n">
        <v>1</v>
      </c>
      <c r="F92" s="2" t="n">
        <v>0</v>
      </c>
      <c r="G92" s="2" t="n">
        <v>0</v>
      </c>
    </row>
    <row r="93" customFormat="false" ht="15" hidden="false" customHeight="false" outlineLevel="0" collapsed="false">
      <c r="A93" s="2" t="s">
        <v>471</v>
      </c>
      <c r="B93" s="2" t="s">
        <v>418</v>
      </c>
      <c r="C93" s="2" t="s">
        <v>419</v>
      </c>
      <c r="D93" s="2" t="n">
        <v>1</v>
      </c>
      <c r="E93" s="2" t="n">
        <v>1</v>
      </c>
      <c r="F93" s="2" t="n">
        <v>0</v>
      </c>
      <c r="G93" s="2" t="n">
        <v>0</v>
      </c>
    </row>
    <row r="94" customFormat="false" ht="15" hidden="false" customHeight="false" outlineLevel="0" collapsed="false">
      <c r="A94" s="2" t="s">
        <v>443</v>
      </c>
      <c r="B94" s="2" t="s">
        <v>418</v>
      </c>
      <c r="C94" s="2" t="s">
        <v>419</v>
      </c>
      <c r="D94" s="2" t="n">
        <v>1</v>
      </c>
      <c r="E94" s="2" t="n">
        <v>1</v>
      </c>
      <c r="F94" s="2" t="n">
        <v>0</v>
      </c>
      <c r="G94" s="2" t="n">
        <v>0</v>
      </c>
    </row>
    <row r="95" customFormat="false" ht="15" hidden="false" customHeight="false" outlineLevel="0" collapsed="false">
      <c r="A95" s="2" t="s">
        <v>450</v>
      </c>
      <c r="B95" s="2" t="s">
        <v>418</v>
      </c>
      <c r="C95" s="2" t="s">
        <v>419</v>
      </c>
      <c r="D95" s="2" t="n">
        <v>1</v>
      </c>
      <c r="E95" s="2" t="n">
        <v>1</v>
      </c>
      <c r="F95" s="2" t="n">
        <v>0</v>
      </c>
      <c r="G95" s="2" t="n">
        <v>0</v>
      </c>
    </row>
    <row r="96" customFormat="false" ht="23.85" hidden="false" customHeight="false" outlineLevel="0" collapsed="false">
      <c r="A96" s="2" t="s">
        <v>518</v>
      </c>
      <c r="B96" s="2" t="s">
        <v>509</v>
      </c>
      <c r="C96" s="2" t="s">
        <v>510</v>
      </c>
      <c r="D96" s="2" t="n">
        <v>1</v>
      </c>
      <c r="E96" s="2" t="n">
        <v>1</v>
      </c>
      <c r="F96" s="2" t="n">
        <v>0</v>
      </c>
      <c r="G96" s="2" t="n">
        <v>0</v>
      </c>
    </row>
    <row r="97" customFormat="false" ht="23.85" hidden="false" customHeight="false" outlineLevel="0" collapsed="false">
      <c r="A97" s="2" t="s">
        <v>525</v>
      </c>
      <c r="B97" s="2" t="s">
        <v>509</v>
      </c>
      <c r="C97" s="2" t="s">
        <v>510</v>
      </c>
      <c r="D97" s="2" t="n">
        <v>1</v>
      </c>
      <c r="E97" s="2" t="n">
        <v>1</v>
      </c>
      <c r="F97" s="2" t="n">
        <v>0</v>
      </c>
      <c r="G97" s="2" t="n">
        <v>0</v>
      </c>
    </row>
    <row r="98" customFormat="false" ht="23.85" hidden="false" customHeight="false" outlineLevel="0" collapsed="false">
      <c r="A98" s="2" t="s">
        <v>566</v>
      </c>
      <c r="B98" s="2" t="s">
        <v>532</v>
      </c>
      <c r="C98" s="2" t="s">
        <v>533</v>
      </c>
      <c r="D98" s="2" t="n">
        <v>1</v>
      </c>
      <c r="E98" s="2" t="n">
        <v>1</v>
      </c>
      <c r="F98" s="2" t="n">
        <v>0</v>
      </c>
      <c r="G98" s="2" t="n">
        <v>0</v>
      </c>
    </row>
    <row r="99" customFormat="false" ht="15" hidden="false" customHeight="false" outlineLevel="0" collapsed="false">
      <c r="A99" s="2" t="s">
        <v>728</v>
      </c>
      <c r="B99" s="2" t="s">
        <v>509</v>
      </c>
      <c r="C99" s="2" t="s">
        <v>435</v>
      </c>
      <c r="D99" s="2" t="n">
        <v>2</v>
      </c>
      <c r="E99" s="2" t="n">
        <v>2</v>
      </c>
      <c r="F99" s="2" t="n">
        <v>0</v>
      </c>
      <c r="G99" s="2" t="n">
        <v>0</v>
      </c>
    </row>
    <row r="100" customFormat="false" ht="15" hidden="false" customHeight="false" outlineLevel="0" collapsed="false">
      <c r="A100" s="2" t="s">
        <v>773</v>
      </c>
      <c r="B100" s="2" t="s">
        <v>60</v>
      </c>
      <c r="C100" s="2" t="s">
        <v>435</v>
      </c>
      <c r="D100" s="2" t="n">
        <v>1</v>
      </c>
      <c r="E100" s="2" t="n">
        <v>1</v>
      </c>
      <c r="F100" s="2" t="n">
        <v>0</v>
      </c>
      <c r="G100" s="2" t="n">
        <v>0</v>
      </c>
    </row>
    <row r="101" customFormat="false" ht="23.85" hidden="false" customHeight="false" outlineLevel="0" collapsed="false">
      <c r="A101" s="2" t="s">
        <v>742</v>
      </c>
      <c r="B101" s="2" t="s">
        <v>60</v>
      </c>
      <c r="C101" s="2" t="s">
        <v>435</v>
      </c>
      <c r="D101" s="2" t="n">
        <v>1</v>
      </c>
      <c r="E101" s="2" t="n">
        <v>1</v>
      </c>
      <c r="F101" s="2" t="n">
        <v>0</v>
      </c>
      <c r="G101" s="2" t="n">
        <v>0</v>
      </c>
    </row>
    <row r="102" customFormat="false" ht="15" hidden="false" customHeight="false" outlineLevel="0" collapsed="false">
      <c r="A102" s="2" t="s">
        <v>735</v>
      </c>
      <c r="B102" s="2" t="s">
        <v>60</v>
      </c>
      <c r="C102" s="2" t="s">
        <v>435</v>
      </c>
      <c r="D102" s="2" t="n">
        <v>1</v>
      </c>
      <c r="E102" s="2" t="n">
        <v>1</v>
      </c>
      <c r="F102" s="2" t="n">
        <v>0</v>
      </c>
      <c r="G102" s="2" t="n">
        <v>0</v>
      </c>
    </row>
    <row r="103" customFormat="false" ht="15" hidden="false" customHeight="false" outlineLevel="0" collapsed="false">
      <c r="A103" s="2" t="s">
        <v>720</v>
      </c>
      <c r="B103" s="2" t="s">
        <v>60</v>
      </c>
      <c r="C103" s="2" t="s">
        <v>435</v>
      </c>
      <c r="D103" s="2" t="n">
        <v>1</v>
      </c>
      <c r="E103" s="2" t="n">
        <v>1</v>
      </c>
      <c r="F103" s="2" t="n">
        <v>0</v>
      </c>
      <c r="G103" s="2" t="n">
        <v>0</v>
      </c>
    </row>
    <row r="104" customFormat="false" ht="15" hidden="false" customHeight="false" outlineLevel="0" collapsed="false">
      <c r="A104" s="2" t="s">
        <v>755</v>
      </c>
      <c r="B104" s="2" t="s">
        <v>60</v>
      </c>
      <c r="C104" s="2" t="s">
        <v>435</v>
      </c>
      <c r="D104" s="2" t="n">
        <v>1</v>
      </c>
      <c r="E104" s="2" t="n">
        <v>1</v>
      </c>
      <c r="F104" s="2" t="n">
        <v>0</v>
      </c>
      <c r="G104" s="2" t="n">
        <v>0</v>
      </c>
    </row>
    <row r="105" customFormat="false" ht="15" hidden="false" customHeight="false" outlineLevel="0" collapsed="false">
      <c r="A105" s="2" t="s">
        <v>762</v>
      </c>
      <c r="B105" s="2" t="s">
        <v>509</v>
      </c>
      <c r="C105" s="2" t="s">
        <v>435</v>
      </c>
      <c r="D105" s="2" t="n">
        <v>1</v>
      </c>
      <c r="E105" s="2" t="n">
        <v>1</v>
      </c>
      <c r="F105" s="2" t="n">
        <v>0</v>
      </c>
      <c r="G105" s="2" t="n">
        <v>0</v>
      </c>
    </row>
    <row r="106" customFormat="false" ht="15" hidden="false" customHeight="false" outlineLevel="0" collapsed="false">
      <c r="A106" s="2" t="s">
        <v>790</v>
      </c>
      <c r="B106" s="2" t="s">
        <v>509</v>
      </c>
      <c r="C106" s="2" t="s">
        <v>435</v>
      </c>
      <c r="D106" s="2" t="n">
        <v>1</v>
      </c>
      <c r="E106" s="2" t="n">
        <v>1</v>
      </c>
      <c r="F106" s="2" t="n">
        <v>0</v>
      </c>
      <c r="G106" s="2" t="n">
        <v>0</v>
      </c>
    </row>
    <row r="107" customFormat="false" ht="15" hidden="false" customHeight="false" outlineLevel="0" collapsed="false">
      <c r="A107" s="2" t="s">
        <v>786</v>
      </c>
      <c r="B107" s="2" t="s">
        <v>509</v>
      </c>
      <c r="C107" s="2" t="s">
        <v>435</v>
      </c>
      <c r="D107" s="2" t="n">
        <v>1</v>
      </c>
      <c r="E107" s="2" t="n">
        <v>1</v>
      </c>
      <c r="F107" s="2" t="n">
        <v>0</v>
      </c>
      <c r="G107" s="2" t="n">
        <v>0</v>
      </c>
    </row>
    <row r="108" customFormat="false" ht="15" hidden="false" customHeight="false" outlineLevel="0" collapsed="false">
      <c r="A108" s="2" t="s">
        <v>780</v>
      </c>
      <c r="B108" s="2" t="s">
        <v>509</v>
      </c>
      <c r="C108" s="2" t="s">
        <v>435</v>
      </c>
      <c r="D108" s="2" t="n">
        <v>1</v>
      </c>
      <c r="E108" s="2" t="n">
        <v>1</v>
      </c>
      <c r="F108" s="2" t="n">
        <v>0</v>
      </c>
      <c r="G108" s="2" t="n">
        <v>0</v>
      </c>
    </row>
    <row r="109" customFormat="false" ht="15" hidden="false" customHeight="false" outlineLevel="0" collapsed="false">
      <c r="A109" s="2" t="s">
        <v>768</v>
      </c>
      <c r="B109" s="2" t="s">
        <v>509</v>
      </c>
      <c r="C109" s="2" t="s">
        <v>435</v>
      </c>
      <c r="D109" s="2" t="n">
        <v>1</v>
      </c>
      <c r="E109" s="2" t="n">
        <v>1</v>
      </c>
      <c r="F109" s="2" t="n">
        <v>0</v>
      </c>
      <c r="G109" s="2" t="n">
        <v>0</v>
      </c>
    </row>
    <row r="111" customFormat="false" ht="147" hidden="false" customHeight="false" outlineLevel="0" collapsed="false">
      <c r="A111" s="10" t="s">
        <v>1571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90"/>
    <col collapsed="false" customWidth="true" hidden="false" outlineLevel="0" max="3" min="3" style="0" width="14"/>
    <col collapsed="false" customWidth="true" hidden="false" outlineLevel="0" max="4" min="4" style="0" width="80"/>
  </cols>
  <sheetData>
    <row r="1" customFormat="false" ht="15" hidden="false" customHeight="false" outlineLevel="0" collapsed="false">
      <c r="A1" s="3" t="s">
        <v>1286</v>
      </c>
      <c r="B1" s="3" t="s">
        <v>809</v>
      </c>
      <c r="C1" s="3" t="s">
        <v>1287</v>
      </c>
      <c r="D1" s="3" t="s">
        <v>967</v>
      </c>
    </row>
    <row r="2" customFormat="false" ht="23.85" hidden="false" customHeight="false" outlineLevel="0" collapsed="false">
      <c r="A2" s="2" t="s">
        <v>1572</v>
      </c>
      <c r="B2" s="2" t="s">
        <v>1573</v>
      </c>
      <c r="C2" s="2" t="s">
        <v>1320</v>
      </c>
      <c r="D2" s="2" t="s">
        <v>1574</v>
      </c>
    </row>
    <row r="3" customFormat="false" ht="23.85" hidden="false" customHeight="false" outlineLevel="0" collapsed="false">
      <c r="A3" s="2" t="s">
        <v>1575</v>
      </c>
      <c r="B3" s="2" t="s">
        <v>1576</v>
      </c>
      <c r="C3" s="2" t="s">
        <v>1320</v>
      </c>
      <c r="D3" s="2" t="s">
        <v>1577</v>
      </c>
    </row>
    <row r="4" customFormat="false" ht="23.85" hidden="false" customHeight="false" outlineLevel="0" collapsed="false">
      <c r="A4" s="2" t="s">
        <v>408</v>
      </c>
      <c r="B4" s="2" t="s">
        <v>1578</v>
      </c>
      <c r="C4" s="2" t="s">
        <v>1320</v>
      </c>
      <c r="D4" s="2" t="s">
        <v>1579</v>
      </c>
    </row>
    <row r="5" customFormat="false" ht="23.85" hidden="false" customHeight="false" outlineLevel="0" collapsed="false">
      <c r="A5" s="2" t="s">
        <v>1580</v>
      </c>
      <c r="B5" s="2" t="s">
        <v>1581</v>
      </c>
      <c r="C5" s="2" t="s">
        <v>1320</v>
      </c>
      <c r="D5" s="2" t="s">
        <v>1582</v>
      </c>
    </row>
    <row r="6" customFormat="false" ht="35.05" hidden="false" customHeight="false" outlineLevel="0" collapsed="false">
      <c r="A6" s="2" t="s">
        <v>1583</v>
      </c>
      <c r="B6" s="2" t="s">
        <v>1584</v>
      </c>
      <c r="C6" s="2" t="s">
        <v>1320</v>
      </c>
      <c r="D6" s="2" t="s">
        <v>1585</v>
      </c>
    </row>
    <row r="7" customFormat="false" ht="46.25" hidden="false" customHeight="false" outlineLevel="0" collapsed="false">
      <c r="A7" s="2" t="s">
        <v>1586</v>
      </c>
      <c r="B7" s="2" t="s">
        <v>1587</v>
      </c>
      <c r="C7" s="2" t="s">
        <v>1320</v>
      </c>
      <c r="D7" s="2" t="s">
        <v>1588</v>
      </c>
    </row>
    <row r="8" customFormat="false" ht="46.25" hidden="false" customHeight="false" outlineLevel="0" collapsed="false">
      <c r="A8" s="2" t="s">
        <v>1589</v>
      </c>
      <c r="B8" s="2" t="s">
        <v>1590</v>
      </c>
      <c r="C8" s="2" t="s">
        <v>1320</v>
      </c>
      <c r="D8" s="2" t="s">
        <v>1591</v>
      </c>
    </row>
    <row r="9" customFormat="false" ht="46.25" hidden="false" customHeight="false" outlineLevel="0" collapsed="false">
      <c r="A9" s="2" t="s">
        <v>1592</v>
      </c>
      <c r="B9" s="2" t="s">
        <v>1593</v>
      </c>
      <c r="C9" s="2" t="s">
        <v>1320</v>
      </c>
      <c r="D9" s="2" t="s">
        <v>1594</v>
      </c>
    </row>
    <row r="10" customFormat="false" ht="46.25" hidden="false" customHeight="false" outlineLevel="0" collapsed="false">
      <c r="A10" s="2" t="s">
        <v>1595</v>
      </c>
      <c r="B10" s="2" t="s">
        <v>1596</v>
      </c>
      <c r="C10" s="2" t="s">
        <v>1320</v>
      </c>
      <c r="D10" s="2" t="s">
        <v>1597</v>
      </c>
    </row>
    <row r="11" customFormat="false" ht="35.05" hidden="false" customHeight="false" outlineLevel="0" collapsed="false">
      <c r="A11" s="2" t="s">
        <v>746</v>
      </c>
      <c r="B11" s="2" t="s">
        <v>1598</v>
      </c>
      <c r="C11" s="2" t="s">
        <v>1320</v>
      </c>
      <c r="D11" s="2" t="s">
        <v>1599</v>
      </c>
    </row>
    <row r="12" customFormat="false" ht="23.85" hidden="false" customHeight="false" outlineLevel="0" collapsed="false">
      <c r="A12" s="2" t="s">
        <v>739</v>
      </c>
      <c r="B12" s="2" t="s">
        <v>1600</v>
      </c>
      <c r="C12" s="2" t="s">
        <v>1320</v>
      </c>
      <c r="D12" s="2" t="s">
        <v>1601</v>
      </c>
    </row>
    <row r="13" customFormat="false" ht="23.85" hidden="false" customHeight="false" outlineLevel="0" collapsed="false">
      <c r="A13" s="2" t="s">
        <v>725</v>
      </c>
      <c r="B13" s="2" t="s">
        <v>1602</v>
      </c>
      <c r="C13" s="2" t="s">
        <v>1320</v>
      </c>
      <c r="D13" s="2" t="s">
        <v>1603</v>
      </c>
    </row>
    <row r="14" customFormat="false" ht="35.05" hidden="false" customHeight="false" outlineLevel="0" collapsed="false">
      <c r="A14" s="2" t="s">
        <v>1604</v>
      </c>
      <c r="B14" s="2" t="s">
        <v>1605</v>
      </c>
      <c r="C14" s="2" t="s">
        <v>1320</v>
      </c>
      <c r="D14" s="2" t="s">
        <v>1606</v>
      </c>
    </row>
    <row r="15" customFormat="false" ht="35.05" hidden="false" customHeight="false" outlineLevel="0" collapsed="false">
      <c r="A15" s="2" t="s">
        <v>1607</v>
      </c>
      <c r="B15" s="2" t="s">
        <v>1608</v>
      </c>
      <c r="C15" s="2" t="s">
        <v>1320</v>
      </c>
      <c r="D15" s="2" t="s">
        <v>1609</v>
      </c>
    </row>
    <row r="16" customFormat="false" ht="23.85" hidden="false" customHeight="false" outlineLevel="0" collapsed="false">
      <c r="A16" s="2" t="s">
        <v>1610</v>
      </c>
      <c r="B16" s="2" t="s">
        <v>1611</v>
      </c>
      <c r="C16" s="2" t="s">
        <v>1320</v>
      </c>
      <c r="D16" s="2" t="s">
        <v>1612</v>
      </c>
    </row>
    <row r="17" customFormat="false" ht="35.05" hidden="false" customHeight="false" outlineLevel="0" collapsed="false">
      <c r="A17" s="2" t="s">
        <v>1613</v>
      </c>
      <c r="B17" s="2" t="s">
        <v>1614</v>
      </c>
      <c r="C17" s="2" t="s">
        <v>1320</v>
      </c>
      <c r="D17" s="2" t="s">
        <v>1615</v>
      </c>
    </row>
    <row r="18" customFormat="false" ht="23.85" hidden="false" customHeight="false" outlineLevel="0" collapsed="false">
      <c r="A18" s="2" t="s">
        <v>1616</v>
      </c>
      <c r="B18" s="2" t="s">
        <v>1617</v>
      </c>
      <c r="C18" s="2" t="s">
        <v>1320</v>
      </c>
      <c r="D18" s="2" t="s">
        <v>1618</v>
      </c>
    </row>
    <row r="19" customFormat="false" ht="15" hidden="false" customHeight="false" outlineLevel="0" collapsed="false">
      <c r="A19" s="2" t="s">
        <v>1619</v>
      </c>
      <c r="B19" s="2" t="s">
        <v>1620</v>
      </c>
      <c r="C19" s="2" t="s">
        <v>1320</v>
      </c>
      <c r="D19" s="2" t="s">
        <v>1621</v>
      </c>
    </row>
    <row r="20" customFormat="false" ht="15" hidden="false" customHeight="false" outlineLevel="0" collapsed="false">
      <c r="A20" s="2" t="s">
        <v>1622</v>
      </c>
      <c r="B20" s="2" t="s">
        <v>1623</v>
      </c>
      <c r="C20" s="2" t="s">
        <v>1320</v>
      </c>
      <c r="D20" s="2" t="s">
        <v>1624</v>
      </c>
    </row>
    <row r="21" customFormat="false" ht="15" hidden="false" customHeight="false" outlineLevel="0" collapsed="false">
      <c r="A21" s="2" t="s">
        <v>430</v>
      </c>
      <c r="B21" s="2" t="s">
        <v>1625</v>
      </c>
      <c r="C21" s="2" t="s">
        <v>1320</v>
      </c>
      <c r="D21" s="2" t="s">
        <v>1626</v>
      </c>
    </row>
    <row r="22" customFormat="false" ht="15" hidden="false" customHeight="false" outlineLevel="0" collapsed="false">
      <c r="A22" s="2" t="s">
        <v>1627</v>
      </c>
      <c r="B22" s="2" t="s">
        <v>1628</v>
      </c>
      <c r="C22" s="2" t="s">
        <v>1320</v>
      </c>
      <c r="D22" s="2" t="s">
        <v>1629</v>
      </c>
    </row>
    <row r="23" customFormat="false" ht="23.85" hidden="false" customHeight="false" outlineLevel="0" collapsed="false">
      <c r="A23" s="2" t="s">
        <v>1630</v>
      </c>
      <c r="B23" s="2" t="s">
        <v>1631</v>
      </c>
      <c r="C23" s="2" t="s">
        <v>1320</v>
      </c>
      <c r="D23" s="2" t="s">
        <v>1632</v>
      </c>
    </row>
    <row r="24" customFormat="false" ht="35.05" hidden="false" customHeight="false" outlineLevel="0" collapsed="false">
      <c r="A24" s="2" t="s">
        <v>498</v>
      </c>
      <c r="B24" s="2" t="s">
        <v>1633</v>
      </c>
      <c r="C24" s="2" t="s">
        <v>1320</v>
      </c>
      <c r="D24" s="2" t="s">
        <v>1634</v>
      </c>
    </row>
    <row r="25" customFormat="false" ht="23.85" hidden="false" customHeight="false" outlineLevel="0" collapsed="false">
      <c r="A25" s="2" t="s">
        <v>1635</v>
      </c>
      <c r="B25" s="2" t="s">
        <v>1636</v>
      </c>
      <c r="C25" s="2" t="s">
        <v>1320</v>
      </c>
      <c r="D25" s="2" t="s">
        <v>1637</v>
      </c>
    </row>
    <row r="26" customFormat="false" ht="15" hidden="false" customHeight="false" outlineLevel="0" collapsed="false">
      <c r="A26" s="2" t="s">
        <v>455</v>
      </c>
      <c r="B26" s="2" t="s">
        <v>1638</v>
      </c>
      <c r="C26" s="2" t="s">
        <v>1320</v>
      </c>
      <c r="D26" s="2" t="s">
        <v>1639</v>
      </c>
    </row>
    <row r="27" customFormat="false" ht="23.85" hidden="false" customHeight="false" outlineLevel="0" collapsed="false">
      <c r="A27" s="2" t="s">
        <v>569</v>
      </c>
      <c r="B27" s="2" t="s">
        <v>1640</v>
      </c>
      <c r="C27" s="2" t="s">
        <v>1320</v>
      </c>
      <c r="D27" s="2" t="s">
        <v>1641</v>
      </c>
    </row>
    <row r="28" customFormat="false" ht="15" hidden="false" customHeight="false" outlineLevel="0" collapsed="false">
      <c r="A28" s="2" t="s">
        <v>1642</v>
      </c>
      <c r="B28" s="2" t="s">
        <v>1643</v>
      </c>
      <c r="C28" s="2" t="s">
        <v>1320</v>
      </c>
      <c r="D28" s="2" t="s">
        <v>1644</v>
      </c>
    </row>
    <row r="29" customFormat="false" ht="23.85" hidden="false" customHeight="false" outlineLevel="0" collapsed="false">
      <c r="A29" s="2" t="s">
        <v>1645</v>
      </c>
      <c r="B29" s="2" t="s">
        <v>1646</v>
      </c>
      <c r="C29" s="2" t="s">
        <v>1320</v>
      </c>
      <c r="D29" s="2" t="s">
        <v>1516</v>
      </c>
    </row>
    <row r="30" customFormat="false" ht="15" hidden="false" customHeight="false" outlineLevel="0" collapsed="false">
      <c r="A30" s="2" t="s">
        <v>1647</v>
      </c>
      <c r="B30" s="2" t="s">
        <v>1648</v>
      </c>
      <c r="C30" s="2" t="s">
        <v>1320</v>
      </c>
      <c r="D30" s="2" t="s">
        <v>1649</v>
      </c>
    </row>
    <row r="31" customFormat="false" ht="23.85" hidden="false" customHeight="false" outlineLevel="0" collapsed="false">
      <c r="A31" s="2" t="s">
        <v>1650</v>
      </c>
      <c r="B31" s="2" t="s">
        <v>1651</v>
      </c>
      <c r="C31" s="2" t="s">
        <v>1320</v>
      </c>
      <c r="D31" s="2" t="s">
        <v>1652</v>
      </c>
    </row>
    <row r="32" customFormat="false" ht="23.85" hidden="false" customHeight="false" outlineLevel="0" collapsed="false">
      <c r="A32" s="2" t="s">
        <v>1653</v>
      </c>
      <c r="B32" s="2" t="s">
        <v>1654</v>
      </c>
      <c r="C32" s="2" t="s">
        <v>1320</v>
      </c>
      <c r="D32" s="2" t="s">
        <v>1655</v>
      </c>
    </row>
    <row r="33" customFormat="false" ht="23.85" hidden="false" customHeight="false" outlineLevel="0" collapsed="false">
      <c r="A33" s="2" t="s">
        <v>1656</v>
      </c>
      <c r="B33" s="2" t="s">
        <v>1657</v>
      </c>
      <c r="C33" s="2" t="s">
        <v>1320</v>
      </c>
      <c r="D33" s="2" t="s">
        <v>1658</v>
      </c>
    </row>
    <row r="34" customFormat="false" ht="15" hidden="false" customHeight="false" outlineLevel="0" collapsed="false">
      <c r="A34" s="2" t="s">
        <v>1659</v>
      </c>
      <c r="B34" s="2" t="s">
        <v>1660</v>
      </c>
      <c r="C34" s="2" t="s">
        <v>1661</v>
      </c>
      <c r="D34" s="2" t="s">
        <v>1662</v>
      </c>
    </row>
    <row r="35" customFormat="false" ht="23.85" hidden="false" customHeight="false" outlineLevel="0" collapsed="false">
      <c r="A35" s="2" t="s">
        <v>1663</v>
      </c>
      <c r="B35" s="2" t="s">
        <v>1664</v>
      </c>
      <c r="C35" s="2" t="s">
        <v>1320</v>
      </c>
      <c r="D35" s="2" t="s">
        <v>1474</v>
      </c>
    </row>
    <row r="36" customFormat="false" ht="23.85" hidden="false" customHeight="false" outlineLevel="0" collapsed="false">
      <c r="A36" s="2" t="s">
        <v>1665</v>
      </c>
      <c r="B36" s="2" t="s">
        <v>1666</v>
      </c>
      <c r="C36" s="2" t="s">
        <v>1320</v>
      </c>
      <c r="D36" s="2" t="s">
        <v>1435</v>
      </c>
    </row>
    <row r="37" customFormat="false" ht="15" hidden="false" customHeight="false" outlineLevel="0" collapsed="false">
      <c r="A37" s="2" t="s">
        <v>1667</v>
      </c>
      <c r="B37" s="2" t="s">
        <v>1668</v>
      </c>
      <c r="C37" s="2" t="s">
        <v>1320</v>
      </c>
      <c r="D37" s="2" t="s">
        <v>1387</v>
      </c>
    </row>
    <row r="38" customFormat="false" ht="15" hidden="false" customHeight="false" outlineLevel="0" collapsed="false">
      <c r="A38" s="2" t="s">
        <v>1669</v>
      </c>
      <c r="B38" s="2" t="s">
        <v>1670</v>
      </c>
      <c r="C38" s="2" t="s">
        <v>1320</v>
      </c>
      <c r="D38" s="2" t="s">
        <v>1321</v>
      </c>
    </row>
    <row r="39" customFormat="false" ht="15" hidden="false" customHeight="false" outlineLevel="0" collapsed="false">
      <c r="A39" s="2" t="s">
        <v>1671</v>
      </c>
      <c r="B39" s="2" t="s">
        <v>1672</v>
      </c>
      <c r="C39" s="2" t="s">
        <v>1320</v>
      </c>
      <c r="D39" s="2" t="s">
        <v>1417</v>
      </c>
    </row>
    <row r="40" customFormat="false" ht="15" hidden="false" customHeight="false" outlineLevel="0" collapsed="false">
      <c r="A40" s="2" t="s">
        <v>1673</v>
      </c>
      <c r="B40" s="2" t="s">
        <v>1674</v>
      </c>
      <c r="C40" s="2" t="s">
        <v>1320</v>
      </c>
      <c r="D40" s="2" t="s">
        <v>1492</v>
      </c>
    </row>
    <row r="41" customFormat="false" ht="15" hidden="false" customHeight="false" outlineLevel="0" collapsed="false">
      <c r="A41" s="2" t="s">
        <v>1675</v>
      </c>
      <c r="B41" s="2" t="s">
        <v>1470</v>
      </c>
      <c r="C41" s="2" t="s">
        <v>1320</v>
      </c>
      <c r="D41" s="2" t="s">
        <v>1471</v>
      </c>
    </row>
    <row r="42" customFormat="false" ht="15" hidden="false" customHeight="false" outlineLevel="0" collapsed="false">
      <c r="A42" s="2" t="s">
        <v>1676</v>
      </c>
      <c r="B42" s="2" t="s">
        <v>1677</v>
      </c>
      <c r="C42" s="2" t="s">
        <v>1320</v>
      </c>
      <c r="D42" s="2" t="s">
        <v>1354</v>
      </c>
    </row>
    <row r="43" customFormat="false" ht="15" hidden="false" customHeight="false" outlineLevel="0" collapsed="false">
      <c r="A43" s="2" t="s">
        <v>1678</v>
      </c>
      <c r="B43" s="2" t="s">
        <v>1679</v>
      </c>
      <c r="C43" s="2" t="s">
        <v>1320</v>
      </c>
      <c r="D43" s="2" t="s">
        <v>1519</v>
      </c>
    </row>
    <row r="44" customFormat="false" ht="23.85" hidden="false" customHeight="false" outlineLevel="0" collapsed="false">
      <c r="A44" s="2" t="s">
        <v>552</v>
      </c>
      <c r="B44" s="2" t="s">
        <v>1680</v>
      </c>
      <c r="C44" s="2" t="s">
        <v>1304</v>
      </c>
      <c r="D44" s="2" t="s">
        <v>1681</v>
      </c>
    </row>
    <row r="45" customFormat="false" ht="15" hidden="false" customHeight="false" outlineLevel="0" collapsed="false">
      <c r="A45" s="2" t="s">
        <v>563</v>
      </c>
      <c r="B45" s="2" t="s">
        <v>1682</v>
      </c>
      <c r="C45" s="2" t="s">
        <v>1304</v>
      </c>
      <c r="D45" s="2" t="s">
        <v>1683</v>
      </c>
    </row>
    <row r="46" customFormat="false" ht="15" hidden="false" customHeight="false" outlineLevel="0" collapsed="false">
      <c r="A46" s="2" t="s">
        <v>1684</v>
      </c>
      <c r="B46" s="2" t="s">
        <v>1685</v>
      </c>
      <c r="C46" s="2" t="s">
        <v>1304</v>
      </c>
      <c r="D46" s="2" t="s">
        <v>1686</v>
      </c>
    </row>
    <row r="47" customFormat="false" ht="15" hidden="false" customHeight="false" outlineLevel="0" collapsed="false">
      <c r="A47" s="2" t="s">
        <v>1687</v>
      </c>
      <c r="B47" s="2" t="s">
        <v>1688</v>
      </c>
      <c r="C47" s="2" t="s">
        <v>1304</v>
      </c>
      <c r="D47" s="2" t="s">
        <v>1689</v>
      </c>
    </row>
    <row r="48" customFormat="false" ht="15" hidden="false" customHeight="false" outlineLevel="0" collapsed="false">
      <c r="A48" s="2" t="s">
        <v>1690</v>
      </c>
      <c r="B48" s="2" t="s">
        <v>1691</v>
      </c>
      <c r="C48" s="2" t="s">
        <v>1304</v>
      </c>
      <c r="D48" s="2" t="s">
        <v>1692</v>
      </c>
    </row>
    <row r="49" customFormat="false" ht="15" hidden="false" customHeight="false" outlineLevel="0" collapsed="false">
      <c r="A49" s="2" t="s">
        <v>1693</v>
      </c>
      <c r="B49" s="2" t="s">
        <v>1694</v>
      </c>
      <c r="C49" s="2" t="s">
        <v>1304</v>
      </c>
      <c r="D49" s="2" t="s">
        <v>1695</v>
      </c>
    </row>
    <row r="50" customFormat="false" ht="15" hidden="false" customHeight="false" outlineLevel="0" collapsed="false">
      <c r="A50" s="2" t="s">
        <v>1696</v>
      </c>
      <c r="B50" s="2" t="s">
        <v>1697</v>
      </c>
      <c r="C50" s="2" t="s">
        <v>1304</v>
      </c>
      <c r="D50" s="2" t="s">
        <v>1698</v>
      </c>
    </row>
    <row r="51" customFormat="false" ht="15" hidden="false" customHeight="false" outlineLevel="0" collapsed="false">
      <c r="A51" s="2" t="s">
        <v>1699</v>
      </c>
      <c r="B51" s="2" t="s">
        <v>1700</v>
      </c>
      <c r="C51" s="2" t="s">
        <v>1304</v>
      </c>
      <c r="D51" s="2" t="s">
        <v>1701</v>
      </c>
    </row>
    <row r="52" customFormat="false" ht="15" hidden="false" customHeight="false" outlineLevel="0" collapsed="false">
      <c r="A52" s="2" t="s">
        <v>1702</v>
      </c>
      <c r="B52" s="2" t="s">
        <v>1703</v>
      </c>
      <c r="C52" s="2" t="s">
        <v>1304</v>
      </c>
      <c r="D52" s="2" t="s">
        <v>1704</v>
      </c>
    </row>
    <row r="53" customFormat="false" ht="23.85" hidden="false" customHeight="false" outlineLevel="0" collapsed="false">
      <c r="A53" s="2" t="s">
        <v>576</v>
      </c>
      <c r="B53" s="2" t="s">
        <v>1705</v>
      </c>
      <c r="C53" s="2" t="s">
        <v>1304</v>
      </c>
      <c r="D53" s="2" t="s">
        <v>1706</v>
      </c>
    </row>
    <row r="54" customFormat="false" ht="15" hidden="false" customHeight="false" outlineLevel="0" collapsed="false">
      <c r="A54" s="2" t="s">
        <v>1707</v>
      </c>
      <c r="B54" s="2" t="s">
        <v>1708</v>
      </c>
      <c r="C54" s="2" t="s">
        <v>1304</v>
      </c>
      <c r="D54" s="2" t="s">
        <v>1709</v>
      </c>
    </row>
    <row r="55" customFormat="false" ht="15" hidden="false" customHeight="false" outlineLevel="0" collapsed="false">
      <c r="A55" s="2" t="s">
        <v>1710</v>
      </c>
      <c r="B55" s="2" t="s">
        <v>1711</v>
      </c>
      <c r="C55" s="2" t="s">
        <v>1304</v>
      </c>
      <c r="D55" s="2" t="s">
        <v>1712</v>
      </c>
    </row>
    <row r="56" customFormat="false" ht="15" hidden="false" customHeight="false" outlineLevel="0" collapsed="false">
      <c r="A56" s="2" t="s">
        <v>1713</v>
      </c>
      <c r="B56" s="2" t="s">
        <v>1714</v>
      </c>
      <c r="C56" s="2" t="s">
        <v>1304</v>
      </c>
      <c r="D56" s="2" t="s">
        <v>1715</v>
      </c>
    </row>
    <row r="57" customFormat="false" ht="15" hidden="false" customHeight="false" outlineLevel="0" collapsed="false">
      <c r="A57" s="2" t="s">
        <v>447</v>
      </c>
      <c r="B57" s="2" t="s">
        <v>1716</v>
      </c>
      <c r="C57" s="2" t="s">
        <v>1304</v>
      </c>
      <c r="D57" s="2" t="s">
        <v>1717</v>
      </c>
    </row>
    <row r="58" customFormat="false" ht="23.85" hidden="false" customHeight="false" outlineLevel="0" collapsed="false">
      <c r="A58" s="2" t="s">
        <v>1718</v>
      </c>
      <c r="B58" s="2" t="s">
        <v>1719</v>
      </c>
      <c r="C58" s="2" t="s">
        <v>1304</v>
      </c>
      <c r="D58" s="2" t="s">
        <v>1720</v>
      </c>
    </row>
    <row r="59" customFormat="false" ht="35.05" hidden="false" customHeight="false" outlineLevel="0" collapsed="false">
      <c r="A59" s="2" t="s">
        <v>1721</v>
      </c>
      <c r="B59" s="2" t="s">
        <v>1722</v>
      </c>
      <c r="C59" s="2" t="s">
        <v>1304</v>
      </c>
      <c r="D59" s="2" t="s">
        <v>1723</v>
      </c>
    </row>
    <row r="60" customFormat="false" ht="15" hidden="false" customHeight="false" outlineLevel="0" collapsed="false">
      <c r="A60" s="2" t="s">
        <v>1724</v>
      </c>
      <c r="B60" s="2" t="s">
        <v>1725</v>
      </c>
      <c r="C60" s="2" t="s">
        <v>1304</v>
      </c>
      <c r="D60" s="2" t="s">
        <v>1726</v>
      </c>
    </row>
    <row r="61" customFormat="false" ht="15" hidden="false" customHeight="false" outlineLevel="0" collapsed="false">
      <c r="A61" s="2" t="s">
        <v>545</v>
      </c>
      <c r="B61" s="2" t="s">
        <v>1727</v>
      </c>
      <c r="C61" s="2" t="s">
        <v>1304</v>
      </c>
      <c r="D61" s="2" t="s">
        <v>1728</v>
      </c>
    </row>
    <row r="62" customFormat="false" ht="35.05" hidden="false" customHeight="false" outlineLevel="0" collapsed="false">
      <c r="A62" s="2" t="s">
        <v>1729</v>
      </c>
      <c r="B62" s="2" t="s">
        <v>1730</v>
      </c>
      <c r="C62" s="2" t="s">
        <v>1304</v>
      </c>
      <c r="D62" s="2" t="s">
        <v>1731</v>
      </c>
    </row>
    <row r="63" customFormat="false" ht="15" hidden="false" customHeight="false" outlineLevel="0" collapsed="false">
      <c r="A63" s="2" t="s">
        <v>1732</v>
      </c>
      <c r="B63" s="2" t="s">
        <v>1733</v>
      </c>
      <c r="C63" s="2" t="s">
        <v>1304</v>
      </c>
      <c r="D63" s="2" t="s">
        <v>1734</v>
      </c>
    </row>
    <row r="64" customFormat="false" ht="23.85" hidden="false" customHeight="false" outlineLevel="0" collapsed="false">
      <c r="A64" s="2" t="s">
        <v>1735</v>
      </c>
      <c r="B64" s="2" t="s">
        <v>1736</v>
      </c>
      <c r="C64" s="2" t="s">
        <v>1304</v>
      </c>
      <c r="D64" s="2" t="s">
        <v>1522</v>
      </c>
    </row>
    <row r="65" customFormat="false" ht="23.85" hidden="false" customHeight="false" outlineLevel="0" collapsed="false">
      <c r="A65" s="2" t="s">
        <v>1737</v>
      </c>
      <c r="B65" s="2" t="s">
        <v>1738</v>
      </c>
      <c r="C65" s="2" t="s">
        <v>1304</v>
      </c>
      <c r="D65" s="2" t="s">
        <v>1525</v>
      </c>
    </row>
    <row r="66" customFormat="false" ht="23.85" hidden="false" customHeight="false" outlineLevel="0" collapsed="false">
      <c r="A66" s="2" t="s">
        <v>1739</v>
      </c>
      <c r="B66" s="2" t="s">
        <v>1740</v>
      </c>
      <c r="C66" s="2" t="s">
        <v>1304</v>
      </c>
      <c r="D66" s="2" t="s">
        <v>1741</v>
      </c>
    </row>
    <row r="67" customFormat="false" ht="23.85" hidden="false" customHeight="false" outlineLevel="0" collapsed="false">
      <c r="A67" s="2" t="s">
        <v>1742</v>
      </c>
      <c r="B67" s="2" t="s">
        <v>1743</v>
      </c>
      <c r="C67" s="2" t="s">
        <v>1304</v>
      </c>
      <c r="D67" s="2" t="s">
        <v>1744</v>
      </c>
    </row>
    <row r="68" customFormat="false" ht="23.85" hidden="false" customHeight="false" outlineLevel="0" collapsed="false">
      <c r="A68" s="2" t="s">
        <v>1745</v>
      </c>
      <c r="B68" s="2" t="s">
        <v>1746</v>
      </c>
      <c r="C68" s="2" t="s">
        <v>1304</v>
      </c>
      <c r="D68" s="2" t="s">
        <v>1531</v>
      </c>
    </row>
    <row r="69" customFormat="false" ht="15" hidden="false" customHeight="false" outlineLevel="0" collapsed="false">
      <c r="A69" s="2" t="s">
        <v>1747</v>
      </c>
      <c r="B69" s="2" t="s">
        <v>1748</v>
      </c>
      <c r="C69" s="2" t="s">
        <v>1304</v>
      </c>
      <c r="D69" s="2" t="s">
        <v>1749</v>
      </c>
    </row>
    <row r="70" customFormat="false" ht="23.85" hidden="false" customHeight="false" outlineLevel="0" collapsed="false">
      <c r="A70" s="2" t="s">
        <v>1750</v>
      </c>
      <c r="B70" s="2" t="s">
        <v>1751</v>
      </c>
      <c r="C70" s="2" t="s">
        <v>1304</v>
      </c>
      <c r="D70" s="2" t="s">
        <v>1752</v>
      </c>
    </row>
    <row r="71" customFormat="false" ht="23.85" hidden="false" customHeight="false" outlineLevel="0" collapsed="false">
      <c r="A71" s="2" t="s">
        <v>1753</v>
      </c>
      <c r="B71" s="2" t="s">
        <v>1754</v>
      </c>
      <c r="C71" s="2" t="s">
        <v>1304</v>
      </c>
      <c r="D71" s="2" t="s">
        <v>1755</v>
      </c>
    </row>
    <row r="72" customFormat="false" ht="23.85" hidden="false" customHeight="false" outlineLevel="0" collapsed="false">
      <c r="A72" s="2" t="s">
        <v>1756</v>
      </c>
      <c r="B72" s="2" t="s">
        <v>1757</v>
      </c>
      <c r="C72" s="2" t="s">
        <v>1304</v>
      </c>
      <c r="D72" s="2" t="s">
        <v>1758</v>
      </c>
    </row>
    <row r="73" customFormat="false" ht="15" hidden="false" customHeight="false" outlineLevel="0" collapsed="false">
      <c r="A73" s="2" t="s">
        <v>1759</v>
      </c>
      <c r="B73" s="2" t="s">
        <v>1760</v>
      </c>
      <c r="C73" s="2" t="s">
        <v>1304</v>
      </c>
      <c r="D73" s="2" t="s">
        <v>1761</v>
      </c>
    </row>
    <row r="74" customFormat="false" ht="23.85" hidden="false" customHeight="false" outlineLevel="0" collapsed="false">
      <c r="A74" s="2" t="s">
        <v>1762</v>
      </c>
      <c r="B74" s="2" t="s">
        <v>1763</v>
      </c>
      <c r="C74" s="2" t="s">
        <v>1304</v>
      </c>
      <c r="D74" s="2" t="s">
        <v>1764</v>
      </c>
    </row>
    <row r="75" customFormat="false" ht="23.85" hidden="false" customHeight="false" outlineLevel="0" collapsed="false">
      <c r="A75" s="2" t="s">
        <v>1765</v>
      </c>
      <c r="B75" s="2" t="s">
        <v>1766</v>
      </c>
      <c r="C75" s="2" t="s">
        <v>1304</v>
      </c>
      <c r="D75" s="2" t="s">
        <v>1308</v>
      </c>
    </row>
    <row r="76" customFormat="false" ht="15" hidden="false" customHeight="false" outlineLevel="0" collapsed="false">
      <c r="A76" s="2" t="s">
        <v>1767</v>
      </c>
      <c r="B76" s="2" t="s">
        <v>1768</v>
      </c>
      <c r="C76" s="2" t="s">
        <v>1304</v>
      </c>
      <c r="D76" s="2" t="s">
        <v>1311</v>
      </c>
    </row>
    <row r="77" customFormat="false" ht="23.85" hidden="false" customHeight="false" outlineLevel="0" collapsed="false">
      <c r="A77" s="2" t="s">
        <v>1769</v>
      </c>
      <c r="B77" s="2" t="s">
        <v>1770</v>
      </c>
      <c r="C77" s="2" t="s">
        <v>1304</v>
      </c>
      <c r="D77" s="2" t="s">
        <v>1327</v>
      </c>
    </row>
    <row r="78" customFormat="false" ht="23.85" hidden="false" customHeight="false" outlineLevel="0" collapsed="false">
      <c r="A78" s="2" t="s">
        <v>1771</v>
      </c>
      <c r="B78" s="2" t="s">
        <v>1772</v>
      </c>
      <c r="C78" s="2" t="s">
        <v>1304</v>
      </c>
      <c r="D78" s="2" t="s">
        <v>1305</v>
      </c>
    </row>
    <row r="79" customFormat="false" ht="15" hidden="false" customHeight="false" outlineLevel="0" collapsed="false">
      <c r="A79" s="2" t="s">
        <v>1773</v>
      </c>
      <c r="B79" s="2" t="s">
        <v>1774</v>
      </c>
      <c r="C79" s="2" t="s">
        <v>1304</v>
      </c>
      <c r="D79" s="2" t="s">
        <v>1339</v>
      </c>
    </row>
    <row r="80" customFormat="false" ht="23.85" hidden="false" customHeight="false" outlineLevel="0" collapsed="false">
      <c r="A80" s="2" t="s">
        <v>1775</v>
      </c>
      <c r="B80" s="2" t="s">
        <v>1776</v>
      </c>
      <c r="C80" s="2" t="s">
        <v>1304</v>
      </c>
      <c r="D80" s="2" t="s">
        <v>1336</v>
      </c>
    </row>
    <row r="81" customFormat="false" ht="23.85" hidden="false" customHeight="false" outlineLevel="0" collapsed="false">
      <c r="A81" s="2" t="s">
        <v>1777</v>
      </c>
      <c r="B81" s="2" t="s">
        <v>1778</v>
      </c>
      <c r="C81" s="2" t="s">
        <v>1304</v>
      </c>
      <c r="D81" s="2" t="s">
        <v>1348</v>
      </c>
    </row>
    <row r="82" customFormat="false" ht="23.85" hidden="false" customHeight="false" outlineLevel="0" collapsed="false">
      <c r="A82" s="2" t="s">
        <v>1779</v>
      </c>
      <c r="B82" s="2" t="s">
        <v>1344</v>
      </c>
      <c r="C82" s="2" t="s">
        <v>1304</v>
      </c>
      <c r="D82" s="2" t="s">
        <v>1345</v>
      </c>
    </row>
    <row r="83" customFormat="false" ht="23.85" hidden="false" customHeight="false" outlineLevel="0" collapsed="false">
      <c r="A83" s="2" t="s">
        <v>1780</v>
      </c>
      <c r="B83" s="2" t="s">
        <v>1781</v>
      </c>
      <c r="C83" s="2" t="s">
        <v>1304</v>
      </c>
      <c r="D83" s="2" t="s">
        <v>1369</v>
      </c>
    </row>
    <row r="84" customFormat="false" ht="23.85" hidden="false" customHeight="false" outlineLevel="0" collapsed="false">
      <c r="A84" s="2" t="s">
        <v>1782</v>
      </c>
      <c r="B84" s="2" t="s">
        <v>1783</v>
      </c>
      <c r="C84" s="2" t="s">
        <v>1304</v>
      </c>
      <c r="D84" s="2" t="s">
        <v>1372</v>
      </c>
    </row>
    <row r="85" customFormat="false" ht="15" hidden="false" customHeight="false" outlineLevel="0" collapsed="false">
      <c r="A85" s="2" t="s">
        <v>1784</v>
      </c>
      <c r="B85" s="2" t="s">
        <v>1374</v>
      </c>
      <c r="C85" s="2" t="s">
        <v>1304</v>
      </c>
      <c r="D85" s="2" t="s">
        <v>1375</v>
      </c>
    </row>
    <row r="86" customFormat="false" ht="23.85" hidden="false" customHeight="false" outlineLevel="0" collapsed="false">
      <c r="A86" s="2" t="s">
        <v>1785</v>
      </c>
      <c r="B86" s="2" t="s">
        <v>1786</v>
      </c>
      <c r="C86" s="2" t="s">
        <v>1304</v>
      </c>
      <c r="D86" s="2" t="s">
        <v>1381</v>
      </c>
    </row>
    <row r="87" customFormat="false" ht="23.85" hidden="false" customHeight="false" outlineLevel="0" collapsed="false">
      <c r="A87" s="2" t="s">
        <v>1787</v>
      </c>
      <c r="B87" s="2" t="s">
        <v>1788</v>
      </c>
      <c r="C87" s="2" t="s">
        <v>1304</v>
      </c>
      <c r="D87" s="2" t="s">
        <v>1399</v>
      </c>
    </row>
    <row r="88" customFormat="false" ht="23.85" hidden="false" customHeight="false" outlineLevel="0" collapsed="false">
      <c r="A88" s="2" t="s">
        <v>1789</v>
      </c>
      <c r="B88" s="2" t="s">
        <v>1790</v>
      </c>
      <c r="C88" s="2" t="s">
        <v>1304</v>
      </c>
      <c r="D88" s="2" t="s">
        <v>1402</v>
      </c>
    </row>
    <row r="89" customFormat="false" ht="23.85" hidden="false" customHeight="false" outlineLevel="0" collapsed="false">
      <c r="A89" s="2" t="s">
        <v>1791</v>
      </c>
      <c r="B89" s="2" t="s">
        <v>1792</v>
      </c>
      <c r="C89" s="2" t="s">
        <v>1304</v>
      </c>
      <c r="D89" s="2" t="s">
        <v>1405</v>
      </c>
    </row>
    <row r="90" customFormat="false" ht="23.85" hidden="false" customHeight="false" outlineLevel="0" collapsed="false">
      <c r="A90" s="2" t="s">
        <v>1793</v>
      </c>
      <c r="B90" s="2" t="s">
        <v>1794</v>
      </c>
      <c r="C90" s="2" t="s">
        <v>1304</v>
      </c>
      <c r="D90" s="2" t="s">
        <v>1438</v>
      </c>
    </row>
    <row r="91" customFormat="false" ht="15" hidden="false" customHeight="false" outlineLevel="0" collapsed="false">
      <c r="A91" s="2" t="s">
        <v>1795</v>
      </c>
      <c r="B91" s="2" t="s">
        <v>1796</v>
      </c>
      <c r="C91" s="2" t="s">
        <v>1304</v>
      </c>
      <c r="D91" s="2" t="s">
        <v>1429</v>
      </c>
    </row>
    <row r="92" customFormat="false" ht="23.85" hidden="false" customHeight="false" outlineLevel="0" collapsed="false">
      <c r="A92" s="2" t="s">
        <v>1797</v>
      </c>
      <c r="B92" s="2" t="s">
        <v>1798</v>
      </c>
      <c r="C92" s="2" t="s">
        <v>1304</v>
      </c>
      <c r="D92" s="2" t="s">
        <v>1450</v>
      </c>
    </row>
    <row r="93" customFormat="false" ht="23.85" hidden="false" customHeight="false" outlineLevel="0" collapsed="false">
      <c r="A93" s="2" t="s">
        <v>1799</v>
      </c>
      <c r="B93" s="2" t="s">
        <v>1800</v>
      </c>
      <c r="C93" s="2" t="s">
        <v>1304</v>
      </c>
      <c r="D93" s="2" t="s">
        <v>1453</v>
      </c>
    </row>
    <row r="94" customFormat="false" ht="23.85" hidden="false" customHeight="false" outlineLevel="0" collapsed="false">
      <c r="A94" s="2" t="s">
        <v>1801</v>
      </c>
      <c r="B94" s="2" t="s">
        <v>1802</v>
      </c>
      <c r="C94" s="2" t="s">
        <v>1304</v>
      </c>
      <c r="D94" s="2" t="s">
        <v>1498</v>
      </c>
    </row>
    <row r="95" customFormat="false" ht="15" hidden="false" customHeight="false" outlineLevel="0" collapsed="false">
      <c r="A95" s="2" t="s">
        <v>1803</v>
      </c>
      <c r="B95" s="2" t="s">
        <v>1804</v>
      </c>
      <c r="C95" s="2" t="s">
        <v>1304</v>
      </c>
      <c r="D95" s="2" t="s">
        <v>1489</v>
      </c>
    </row>
    <row r="96" customFormat="false" ht="23.85" hidden="false" customHeight="false" outlineLevel="0" collapsed="false">
      <c r="A96" s="2" t="s">
        <v>1805</v>
      </c>
      <c r="B96" s="2" t="s">
        <v>1806</v>
      </c>
      <c r="C96" s="2" t="s">
        <v>1304</v>
      </c>
      <c r="D96" s="2" t="s">
        <v>1510</v>
      </c>
    </row>
    <row r="97" customFormat="false" ht="15" hidden="false" customHeight="false" outlineLevel="0" collapsed="false">
      <c r="A97" s="2" t="s">
        <v>1807</v>
      </c>
      <c r="B97" s="2" t="s">
        <v>1808</v>
      </c>
      <c r="C97" s="2" t="s">
        <v>1304</v>
      </c>
      <c r="D97" s="2" t="s">
        <v>1537</v>
      </c>
    </row>
    <row r="98" customFormat="false" ht="23.85" hidden="false" customHeight="false" outlineLevel="0" collapsed="false">
      <c r="A98" s="2" t="s">
        <v>1809</v>
      </c>
      <c r="B98" s="2" t="s">
        <v>1810</v>
      </c>
      <c r="C98" s="2" t="s">
        <v>1304</v>
      </c>
      <c r="D98" s="2" t="s">
        <v>1540</v>
      </c>
    </row>
    <row r="99" customFormat="false" ht="15" hidden="false" customHeight="false" outlineLevel="0" collapsed="false">
      <c r="A99" s="2" t="s">
        <v>1811</v>
      </c>
      <c r="B99" s="2" t="s">
        <v>1812</v>
      </c>
      <c r="C99" s="2" t="s">
        <v>1304</v>
      </c>
      <c r="D99" s="2" t="s">
        <v>1549</v>
      </c>
    </row>
    <row r="100" customFormat="false" ht="15" hidden="false" customHeight="false" outlineLevel="0" collapsed="false">
      <c r="A100" s="2" t="s">
        <v>1813</v>
      </c>
      <c r="B100" s="2" t="s">
        <v>1814</v>
      </c>
      <c r="C100" s="2" t="s">
        <v>1304</v>
      </c>
      <c r="D100" s="2" t="s">
        <v>1552</v>
      </c>
    </row>
    <row r="101" customFormat="false" ht="23.85" hidden="false" customHeight="false" outlineLevel="0" collapsed="false">
      <c r="A101" s="2" t="s">
        <v>1815</v>
      </c>
      <c r="B101" s="2" t="s">
        <v>1816</v>
      </c>
      <c r="C101" s="2" t="s">
        <v>1304</v>
      </c>
      <c r="D101" s="2" t="s">
        <v>1558</v>
      </c>
    </row>
    <row r="102" customFormat="false" ht="23.85" hidden="false" customHeight="false" outlineLevel="0" collapsed="false">
      <c r="A102" s="2" t="s">
        <v>1817</v>
      </c>
      <c r="B102" s="2" t="s">
        <v>1818</v>
      </c>
      <c r="C102" s="2" t="s">
        <v>1304</v>
      </c>
      <c r="D102" s="2" t="s">
        <v>1567</v>
      </c>
    </row>
    <row r="103" customFormat="false" ht="23.85" hidden="false" customHeight="false" outlineLevel="0" collapsed="false">
      <c r="A103" s="2" t="s">
        <v>1819</v>
      </c>
      <c r="B103" s="2" t="s">
        <v>1820</v>
      </c>
      <c r="C103" s="2" t="s">
        <v>1304</v>
      </c>
      <c r="D103" s="2" t="s">
        <v>1317</v>
      </c>
    </row>
    <row r="104" customFormat="false" ht="23.85" hidden="false" customHeight="false" outlineLevel="0" collapsed="false">
      <c r="A104" s="2" t="s">
        <v>1821</v>
      </c>
      <c r="B104" s="2" t="s">
        <v>1822</v>
      </c>
      <c r="C104" s="2" t="s">
        <v>1304</v>
      </c>
      <c r="D104" s="2" t="s">
        <v>1330</v>
      </c>
    </row>
    <row r="105" customFormat="false" ht="15" hidden="false" customHeight="false" outlineLevel="0" collapsed="false">
      <c r="A105" s="2" t="s">
        <v>1823</v>
      </c>
      <c r="B105" s="2" t="s">
        <v>1824</v>
      </c>
      <c r="C105" s="2" t="s">
        <v>1304</v>
      </c>
      <c r="D105" s="2" t="s">
        <v>1441</v>
      </c>
    </row>
    <row r="106" customFormat="false" ht="35.05" hidden="false" customHeight="false" outlineLevel="0" collapsed="false">
      <c r="A106" s="2" t="s">
        <v>1825</v>
      </c>
      <c r="B106" s="2" t="s">
        <v>1826</v>
      </c>
      <c r="C106" s="2" t="s">
        <v>1294</v>
      </c>
      <c r="D106" s="2" t="s">
        <v>1827</v>
      </c>
    </row>
    <row r="107" customFormat="false" ht="35.05" hidden="false" customHeight="false" outlineLevel="0" collapsed="false">
      <c r="A107" s="2" t="s">
        <v>1828</v>
      </c>
      <c r="B107" s="2" t="s">
        <v>1829</v>
      </c>
      <c r="C107" s="2" t="s">
        <v>1830</v>
      </c>
      <c r="D107" s="2" t="s">
        <v>1831</v>
      </c>
    </row>
    <row r="108" customFormat="false" ht="23.85" hidden="false" customHeight="false" outlineLevel="0" collapsed="false">
      <c r="A108" s="2" t="s">
        <v>1832</v>
      </c>
      <c r="B108" s="2" t="s">
        <v>1833</v>
      </c>
      <c r="C108" s="2" t="s">
        <v>1294</v>
      </c>
      <c r="D108" s="2" t="s">
        <v>1834</v>
      </c>
    </row>
    <row r="109" customFormat="false" ht="23.85" hidden="false" customHeight="false" outlineLevel="0" collapsed="false">
      <c r="A109" s="2" t="s">
        <v>1835</v>
      </c>
      <c r="B109" s="2" t="s">
        <v>1836</v>
      </c>
      <c r="C109" s="2" t="s">
        <v>1294</v>
      </c>
      <c r="D109" s="2" t="s">
        <v>1837</v>
      </c>
    </row>
    <row r="110" customFormat="false" ht="15" hidden="false" customHeight="false" outlineLevel="0" collapsed="false">
      <c r="A110" s="2" t="s">
        <v>1838</v>
      </c>
      <c r="B110" s="2" t="s">
        <v>1839</v>
      </c>
      <c r="C110" s="2" t="s">
        <v>1294</v>
      </c>
      <c r="D110" s="2" t="s">
        <v>1840</v>
      </c>
    </row>
    <row r="111" customFormat="false" ht="15" hidden="false" customHeight="false" outlineLevel="0" collapsed="false">
      <c r="A111" s="2" t="s">
        <v>1841</v>
      </c>
      <c r="B111" s="2" t="s">
        <v>1842</v>
      </c>
      <c r="C111" s="2" t="s">
        <v>1294</v>
      </c>
      <c r="D111" s="2" t="s">
        <v>1843</v>
      </c>
    </row>
    <row r="112" customFormat="false" ht="23.85" hidden="false" customHeight="false" outlineLevel="0" collapsed="false">
      <c r="A112" s="2" t="s">
        <v>1844</v>
      </c>
      <c r="B112" s="2" t="s">
        <v>1845</v>
      </c>
      <c r="C112" s="2" t="s">
        <v>1294</v>
      </c>
      <c r="D112" s="2" t="s">
        <v>1846</v>
      </c>
    </row>
    <row r="113" customFormat="false" ht="23.85" hidden="false" customHeight="false" outlineLevel="0" collapsed="false">
      <c r="A113" s="2" t="s">
        <v>777</v>
      </c>
      <c r="B113" s="2" t="s">
        <v>1847</v>
      </c>
      <c r="C113" s="2" t="s">
        <v>1294</v>
      </c>
      <c r="D113" s="2" t="s">
        <v>1848</v>
      </c>
    </row>
    <row r="114" customFormat="false" ht="23.85" hidden="false" customHeight="false" outlineLevel="0" collapsed="false">
      <c r="A114" s="2" t="s">
        <v>1849</v>
      </c>
      <c r="B114" s="2" t="s">
        <v>1850</v>
      </c>
      <c r="C114" s="2" t="s">
        <v>1294</v>
      </c>
      <c r="D114" s="2" t="s">
        <v>1851</v>
      </c>
    </row>
    <row r="115" customFormat="false" ht="15" hidden="false" customHeight="false" outlineLevel="0" collapsed="false">
      <c r="A115" s="2" t="s">
        <v>1852</v>
      </c>
      <c r="B115" s="2" t="s">
        <v>1853</v>
      </c>
      <c r="C115" s="2" t="s">
        <v>1294</v>
      </c>
      <c r="D115" s="2" t="s">
        <v>1854</v>
      </c>
    </row>
    <row r="116" customFormat="false" ht="15" hidden="false" customHeight="false" outlineLevel="0" collapsed="false">
      <c r="A116" s="2" t="s">
        <v>1855</v>
      </c>
      <c r="B116" s="2" t="s">
        <v>1856</v>
      </c>
      <c r="C116" s="2" t="s">
        <v>1294</v>
      </c>
      <c r="D116" s="2" t="s">
        <v>1857</v>
      </c>
    </row>
    <row r="117" customFormat="false" ht="23.85" hidden="false" customHeight="false" outlineLevel="0" collapsed="false">
      <c r="A117" s="2" t="s">
        <v>654</v>
      </c>
      <c r="B117" s="2" t="s">
        <v>1858</v>
      </c>
      <c r="C117" s="2" t="s">
        <v>1294</v>
      </c>
      <c r="D117" s="2" t="s">
        <v>1859</v>
      </c>
    </row>
    <row r="118" customFormat="false" ht="15" hidden="false" customHeight="false" outlineLevel="0" collapsed="false">
      <c r="A118" s="2" t="s">
        <v>770</v>
      </c>
      <c r="B118" s="2" t="s">
        <v>1860</v>
      </c>
      <c r="C118" s="2" t="s">
        <v>1294</v>
      </c>
      <c r="D118" s="2" t="s">
        <v>1861</v>
      </c>
    </row>
    <row r="119" customFormat="false" ht="15" hidden="false" customHeight="false" outlineLevel="0" collapsed="false">
      <c r="A119" s="2" t="s">
        <v>1862</v>
      </c>
      <c r="B119" s="2" t="s">
        <v>1863</v>
      </c>
      <c r="C119" s="2" t="s">
        <v>1294</v>
      </c>
      <c r="D119" s="2" t="s">
        <v>1864</v>
      </c>
    </row>
    <row r="120" customFormat="false" ht="15" hidden="false" customHeight="false" outlineLevel="0" collapsed="false">
      <c r="A120" s="2" t="s">
        <v>1865</v>
      </c>
      <c r="B120" s="2" t="s">
        <v>1866</v>
      </c>
      <c r="C120" s="2" t="s">
        <v>1294</v>
      </c>
      <c r="D120" s="2" t="s">
        <v>1867</v>
      </c>
    </row>
    <row r="121" customFormat="false" ht="15" hidden="false" customHeight="false" outlineLevel="0" collapsed="false">
      <c r="A121" s="2" t="s">
        <v>1868</v>
      </c>
      <c r="B121" s="2" t="s">
        <v>1869</v>
      </c>
      <c r="C121" s="2" t="s">
        <v>1294</v>
      </c>
      <c r="D121" s="2" t="s">
        <v>1870</v>
      </c>
    </row>
    <row r="122" customFormat="false" ht="15" hidden="false" customHeight="false" outlineLevel="0" collapsed="false">
      <c r="A122" s="2" t="s">
        <v>1871</v>
      </c>
      <c r="B122" s="2" t="s">
        <v>1872</v>
      </c>
      <c r="C122" s="2" t="s">
        <v>1294</v>
      </c>
      <c r="D122" s="2" t="s">
        <v>1873</v>
      </c>
    </row>
    <row r="123" customFormat="false" ht="15" hidden="false" customHeight="false" outlineLevel="0" collapsed="false">
      <c r="A123" s="2" t="s">
        <v>1874</v>
      </c>
      <c r="B123" s="2" t="s">
        <v>1875</v>
      </c>
      <c r="C123" s="2" t="s">
        <v>1294</v>
      </c>
      <c r="D123" s="2" t="s">
        <v>1876</v>
      </c>
    </row>
    <row r="124" customFormat="false" ht="15" hidden="false" customHeight="false" outlineLevel="0" collapsed="false">
      <c r="A124" s="2" t="s">
        <v>1877</v>
      </c>
      <c r="B124" s="2" t="s">
        <v>1878</v>
      </c>
      <c r="C124" s="2" t="s">
        <v>1294</v>
      </c>
      <c r="D124" s="2" t="s">
        <v>1879</v>
      </c>
    </row>
    <row r="125" customFormat="false" ht="15" hidden="false" customHeight="false" outlineLevel="0" collapsed="false">
      <c r="A125" s="2" t="s">
        <v>1880</v>
      </c>
      <c r="B125" s="2" t="s">
        <v>1881</v>
      </c>
      <c r="C125" s="2" t="s">
        <v>1294</v>
      </c>
      <c r="D125" s="2" t="s">
        <v>1882</v>
      </c>
    </row>
    <row r="126" customFormat="false" ht="15" hidden="false" customHeight="false" outlineLevel="0" collapsed="false">
      <c r="A126" s="2" t="s">
        <v>1883</v>
      </c>
      <c r="B126" s="2" t="s">
        <v>1884</v>
      </c>
      <c r="C126" s="2" t="s">
        <v>1294</v>
      </c>
      <c r="D126" s="2" t="s">
        <v>1885</v>
      </c>
    </row>
    <row r="127" customFormat="false" ht="15" hidden="false" customHeight="false" outlineLevel="0" collapsed="false">
      <c r="A127" s="2" t="s">
        <v>1886</v>
      </c>
      <c r="B127" s="2" t="s">
        <v>1887</v>
      </c>
      <c r="C127" s="2" t="s">
        <v>1294</v>
      </c>
      <c r="D127" s="2" t="s">
        <v>1888</v>
      </c>
    </row>
    <row r="128" customFormat="false" ht="35.05" hidden="false" customHeight="false" outlineLevel="0" collapsed="false">
      <c r="A128" s="2" t="s">
        <v>783</v>
      </c>
      <c r="B128" s="2" t="s">
        <v>1889</v>
      </c>
      <c r="C128" s="2" t="s">
        <v>1294</v>
      </c>
      <c r="D128" s="2" t="s">
        <v>1890</v>
      </c>
    </row>
    <row r="129" customFormat="false" ht="23.85" hidden="false" customHeight="false" outlineLevel="0" collapsed="false">
      <c r="A129" s="2" t="s">
        <v>1891</v>
      </c>
      <c r="B129" s="2" t="s">
        <v>1892</v>
      </c>
      <c r="C129" s="2" t="s">
        <v>1294</v>
      </c>
      <c r="D129" s="2" t="s">
        <v>1893</v>
      </c>
    </row>
    <row r="130" customFormat="false" ht="23.85" hidden="false" customHeight="false" outlineLevel="0" collapsed="false">
      <c r="A130" s="2" t="s">
        <v>1894</v>
      </c>
      <c r="B130" s="2" t="s">
        <v>1895</v>
      </c>
      <c r="C130" s="2" t="s">
        <v>1294</v>
      </c>
      <c r="D130" s="2" t="s">
        <v>1896</v>
      </c>
    </row>
    <row r="131" customFormat="false" ht="23.85" hidden="false" customHeight="false" outlineLevel="0" collapsed="false">
      <c r="A131" s="2" t="s">
        <v>528</v>
      </c>
      <c r="B131" s="2" t="s">
        <v>1897</v>
      </c>
      <c r="C131" s="2" t="s">
        <v>1294</v>
      </c>
      <c r="D131" s="2" t="s">
        <v>1898</v>
      </c>
    </row>
    <row r="132" customFormat="false" ht="15" hidden="false" customHeight="false" outlineLevel="0" collapsed="false">
      <c r="A132" s="2" t="s">
        <v>1899</v>
      </c>
      <c r="B132" s="2" t="s">
        <v>1900</v>
      </c>
      <c r="C132" s="2" t="s">
        <v>1294</v>
      </c>
      <c r="D132" s="2" t="s">
        <v>1901</v>
      </c>
    </row>
    <row r="133" customFormat="false" ht="23.85" hidden="false" customHeight="false" outlineLevel="0" collapsed="false">
      <c r="A133" s="2" t="s">
        <v>1902</v>
      </c>
      <c r="B133" s="2" t="s">
        <v>1903</v>
      </c>
      <c r="C133" s="2" t="s">
        <v>1294</v>
      </c>
      <c r="D133" s="2" t="s">
        <v>1528</v>
      </c>
    </row>
    <row r="134" customFormat="false" ht="15" hidden="false" customHeight="false" outlineLevel="0" collapsed="false">
      <c r="A134" s="2" t="s">
        <v>1904</v>
      </c>
      <c r="B134" s="2" t="s">
        <v>1293</v>
      </c>
      <c r="C134" s="2" t="s">
        <v>1294</v>
      </c>
      <c r="D134" s="2" t="s">
        <v>1295</v>
      </c>
    </row>
    <row r="135" customFormat="false" ht="15" hidden="false" customHeight="false" outlineLevel="0" collapsed="false">
      <c r="A135" s="2" t="s">
        <v>1905</v>
      </c>
      <c r="B135" s="2" t="s">
        <v>1341</v>
      </c>
      <c r="C135" s="2" t="s">
        <v>1294</v>
      </c>
      <c r="D135" s="2" t="s">
        <v>1342</v>
      </c>
    </row>
    <row r="136" customFormat="false" ht="15" hidden="false" customHeight="false" outlineLevel="0" collapsed="false">
      <c r="A136" s="2" t="s">
        <v>1906</v>
      </c>
      <c r="B136" s="2" t="s">
        <v>1907</v>
      </c>
      <c r="C136" s="2" t="s">
        <v>1294</v>
      </c>
      <c r="D136" s="2" t="s">
        <v>1351</v>
      </c>
    </row>
    <row r="137" customFormat="false" ht="15" hidden="false" customHeight="false" outlineLevel="0" collapsed="false">
      <c r="A137" s="2" t="s">
        <v>1908</v>
      </c>
      <c r="B137" s="2" t="s">
        <v>1383</v>
      </c>
      <c r="C137" s="2" t="s">
        <v>1294</v>
      </c>
      <c r="D137" s="2" t="s">
        <v>1384</v>
      </c>
    </row>
    <row r="138" customFormat="false" ht="15" hidden="false" customHeight="false" outlineLevel="0" collapsed="false">
      <c r="A138" s="2" t="s">
        <v>1909</v>
      </c>
      <c r="B138" s="2" t="s">
        <v>1395</v>
      </c>
      <c r="C138" s="2" t="s">
        <v>1294</v>
      </c>
      <c r="D138" s="2" t="s">
        <v>1396</v>
      </c>
    </row>
    <row r="139" customFormat="false" ht="15" hidden="false" customHeight="false" outlineLevel="0" collapsed="false">
      <c r="A139" s="2" t="s">
        <v>1910</v>
      </c>
      <c r="B139" s="2" t="s">
        <v>1422</v>
      </c>
      <c r="C139" s="2" t="s">
        <v>1294</v>
      </c>
      <c r="D139" s="2" t="s">
        <v>1423</v>
      </c>
    </row>
    <row r="140" customFormat="false" ht="15" hidden="false" customHeight="false" outlineLevel="0" collapsed="false">
      <c r="A140" s="2" t="s">
        <v>1911</v>
      </c>
      <c r="B140" s="2" t="s">
        <v>1912</v>
      </c>
      <c r="C140" s="2" t="s">
        <v>1294</v>
      </c>
      <c r="D140" s="2" t="s">
        <v>1432</v>
      </c>
    </row>
    <row r="141" customFormat="false" ht="15" hidden="false" customHeight="false" outlineLevel="0" collapsed="false">
      <c r="A141" s="2" t="s">
        <v>1913</v>
      </c>
      <c r="B141" s="2" t="s">
        <v>1443</v>
      </c>
      <c r="C141" s="2" t="s">
        <v>1294</v>
      </c>
      <c r="D141" s="2" t="s">
        <v>1444</v>
      </c>
    </row>
    <row r="142" customFormat="false" ht="15" hidden="false" customHeight="false" outlineLevel="0" collapsed="false">
      <c r="A142" s="2" t="s">
        <v>1914</v>
      </c>
      <c r="B142" s="2" t="s">
        <v>1446</v>
      </c>
      <c r="C142" s="2" t="s">
        <v>1294</v>
      </c>
      <c r="D142" s="2" t="s">
        <v>1447</v>
      </c>
    </row>
    <row r="143" customFormat="false" ht="15" hidden="false" customHeight="false" outlineLevel="0" collapsed="false">
      <c r="A143" s="2" t="s">
        <v>1915</v>
      </c>
      <c r="B143" s="2" t="s">
        <v>1467</v>
      </c>
      <c r="C143" s="2" t="s">
        <v>1294</v>
      </c>
      <c r="D143" s="2" t="s">
        <v>1468</v>
      </c>
    </row>
    <row r="144" customFormat="false" ht="15" hidden="false" customHeight="false" outlineLevel="0" collapsed="false">
      <c r="A144" s="2" t="s">
        <v>1916</v>
      </c>
      <c r="B144" s="2" t="s">
        <v>1917</v>
      </c>
      <c r="C144" s="2" t="s">
        <v>1294</v>
      </c>
      <c r="D144" s="2" t="s">
        <v>1477</v>
      </c>
    </row>
    <row r="145" customFormat="false" ht="15" hidden="false" customHeight="false" outlineLevel="0" collapsed="false">
      <c r="A145" s="2" t="s">
        <v>1918</v>
      </c>
      <c r="B145" s="2" t="s">
        <v>1482</v>
      </c>
      <c r="C145" s="2" t="s">
        <v>1294</v>
      </c>
      <c r="D145" s="2" t="s">
        <v>1483</v>
      </c>
    </row>
    <row r="146" customFormat="false" ht="15" hidden="false" customHeight="false" outlineLevel="0" collapsed="false">
      <c r="A146" s="2" t="s">
        <v>1919</v>
      </c>
      <c r="B146" s="2" t="s">
        <v>1920</v>
      </c>
      <c r="C146" s="2" t="s">
        <v>1294</v>
      </c>
      <c r="D146" s="2" t="s">
        <v>1507</v>
      </c>
    </row>
    <row r="147" customFormat="false" ht="15" hidden="false" customHeight="false" outlineLevel="0" collapsed="false">
      <c r="A147" s="2" t="s">
        <v>1921</v>
      </c>
      <c r="B147" s="2" t="s">
        <v>1503</v>
      </c>
      <c r="C147" s="2" t="s">
        <v>1294</v>
      </c>
      <c r="D147" s="2" t="s">
        <v>1504</v>
      </c>
    </row>
    <row r="148" customFormat="false" ht="15" hidden="false" customHeight="false" outlineLevel="0" collapsed="false">
      <c r="A148" s="2" t="s">
        <v>1922</v>
      </c>
      <c r="B148" s="2" t="s">
        <v>1563</v>
      </c>
      <c r="C148" s="2" t="s">
        <v>1294</v>
      </c>
      <c r="D148" s="2" t="s">
        <v>1564</v>
      </c>
    </row>
    <row r="149" customFormat="false" ht="15" hidden="false" customHeight="false" outlineLevel="0" collapsed="false">
      <c r="A149" s="2" t="s">
        <v>1923</v>
      </c>
      <c r="B149" s="2" t="s">
        <v>1533</v>
      </c>
      <c r="C149" s="2" t="s">
        <v>1294</v>
      </c>
      <c r="D149" s="2" t="s">
        <v>1534</v>
      </c>
    </row>
    <row r="150" customFormat="false" ht="15" hidden="false" customHeight="false" outlineLevel="0" collapsed="false">
      <c r="A150" s="2" t="s">
        <v>1924</v>
      </c>
      <c r="B150" s="2" t="s">
        <v>1545</v>
      </c>
      <c r="C150" s="2" t="s">
        <v>1294</v>
      </c>
      <c r="D150" s="2" t="s">
        <v>1546</v>
      </c>
    </row>
    <row r="151" customFormat="false" ht="15" hidden="false" customHeight="false" outlineLevel="0" collapsed="false">
      <c r="A151" s="2" t="s">
        <v>1925</v>
      </c>
      <c r="B151" s="2" t="s">
        <v>1560</v>
      </c>
      <c r="C151" s="2" t="s">
        <v>1294</v>
      </c>
      <c r="D151" s="2" t="s">
        <v>1561</v>
      </c>
    </row>
    <row r="152" customFormat="false" ht="15" hidden="false" customHeight="false" outlineLevel="0" collapsed="false">
      <c r="A152" s="2" t="s">
        <v>1926</v>
      </c>
      <c r="B152" s="2" t="s">
        <v>1542</v>
      </c>
      <c r="C152" s="2" t="s">
        <v>1290</v>
      </c>
      <c r="D152" s="2" t="s">
        <v>1543</v>
      </c>
    </row>
    <row r="153" customFormat="false" ht="15" hidden="false" customHeight="false" outlineLevel="0" collapsed="false">
      <c r="A153" s="2" t="s">
        <v>1927</v>
      </c>
      <c r="B153" s="2" t="s">
        <v>1928</v>
      </c>
      <c r="C153" s="2" t="s">
        <v>1290</v>
      </c>
      <c r="D153" s="2" t="s">
        <v>1301</v>
      </c>
    </row>
    <row r="154" customFormat="false" ht="23.85" hidden="false" customHeight="false" outlineLevel="0" collapsed="false">
      <c r="A154" s="2" t="s">
        <v>1929</v>
      </c>
      <c r="B154" s="2" t="s">
        <v>1930</v>
      </c>
      <c r="C154" s="2" t="s">
        <v>1290</v>
      </c>
      <c r="D154" s="2" t="s">
        <v>1291</v>
      </c>
    </row>
    <row r="155" customFormat="false" ht="15" hidden="false" customHeight="false" outlineLevel="0" collapsed="false">
      <c r="A155" s="2" t="s">
        <v>1931</v>
      </c>
      <c r="B155" s="2" t="s">
        <v>1425</v>
      </c>
      <c r="C155" s="2" t="s">
        <v>1290</v>
      </c>
      <c r="D155" s="2" t="s">
        <v>1426</v>
      </c>
    </row>
    <row r="156" customFormat="false" ht="15" hidden="false" customHeight="false" outlineLevel="0" collapsed="false">
      <c r="A156" s="2" t="s">
        <v>1932</v>
      </c>
      <c r="B156" s="2" t="s">
        <v>1933</v>
      </c>
      <c r="C156" s="2" t="s">
        <v>1290</v>
      </c>
      <c r="D156" s="2" t="s">
        <v>1934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0"/>
    <col collapsed="false" customWidth="true" hidden="false" outlineLevel="0" max="3" min="3" style="0" width="110"/>
  </cols>
  <sheetData>
    <row r="1" customFormat="false" ht="15" hidden="false" customHeight="false" outlineLevel="0" collapsed="false">
      <c r="A1" s="3" t="s">
        <v>1935</v>
      </c>
      <c r="B1" s="3" t="s">
        <v>1936</v>
      </c>
      <c r="C1" s="3" t="s">
        <v>1937</v>
      </c>
    </row>
    <row r="2" customFormat="false" ht="15" hidden="false" customHeight="false" outlineLevel="0" collapsed="false">
      <c r="A2" s="2" t="s">
        <v>1938</v>
      </c>
      <c r="B2" s="2" t="s">
        <v>28</v>
      </c>
      <c r="C2" s="2" t="s">
        <v>1939</v>
      </c>
    </row>
    <row r="3" customFormat="false" ht="15" hidden="false" customHeight="false" outlineLevel="0" collapsed="false">
      <c r="A3" s="2" t="s">
        <v>1938</v>
      </c>
      <c r="B3" s="2" t="s">
        <v>29</v>
      </c>
      <c r="C3" s="2" t="s">
        <v>1940</v>
      </c>
    </row>
    <row r="4" customFormat="false" ht="15" hidden="false" customHeight="false" outlineLevel="0" collapsed="false">
      <c r="A4" s="2" t="s">
        <v>1938</v>
      </c>
      <c r="B4" s="2" t="s">
        <v>30</v>
      </c>
      <c r="C4" s="2" t="s">
        <v>1941</v>
      </c>
    </row>
    <row r="5" customFormat="false" ht="15" hidden="false" customHeight="false" outlineLevel="0" collapsed="false">
      <c r="A5" s="2" t="s">
        <v>1938</v>
      </c>
      <c r="B5" s="2" t="s">
        <v>32</v>
      </c>
      <c r="C5" s="2" t="s">
        <v>1942</v>
      </c>
    </row>
    <row r="6" customFormat="false" ht="15" hidden="false" customHeight="false" outlineLevel="0" collapsed="false">
      <c r="A6" s="2" t="s">
        <v>1938</v>
      </c>
      <c r="B6" s="2" t="s">
        <v>33</v>
      </c>
      <c r="C6" s="2" t="s">
        <v>1943</v>
      </c>
    </row>
    <row r="7" customFormat="false" ht="15" hidden="false" customHeight="false" outlineLevel="0" collapsed="false">
      <c r="A7" s="2" t="s">
        <v>1938</v>
      </c>
      <c r="B7" s="2" t="s">
        <v>34</v>
      </c>
      <c r="C7" s="2" t="s">
        <v>1944</v>
      </c>
    </row>
    <row r="8" customFormat="false" ht="15" hidden="false" customHeight="false" outlineLevel="0" collapsed="false">
      <c r="A8" s="2" t="s">
        <v>1938</v>
      </c>
      <c r="B8" s="2" t="s">
        <v>35</v>
      </c>
      <c r="C8" s="2" t="s">
        <v>1945</v>
      </c>
    </row>
    <row r="9" customFormat="false" ht="15" hidden="false" customHeight="false" outlineLevel="0" collapsed="false">
      <c r="A9" s="2" t="s">
        <v>1938</v>
      </c>
      <c r="B9" s="2" t="s">
        <v>36</v>
      </c>
      <c r="C9" s="2" t="s">
        <v>1946</v>
      </c>
    </row>
    <row r="10" customFormat="false" ht="15" hidden="false" customHeight="false" outlineLevel="0" collapsed="false">
      <c r="A10" s="2" t="s">
        <v>1938</v>
      </c>
      <c r="B10" s="2" t="s">
        <v>40</v>
      </c>
      <c r="C10" s="2" t="s">
        <v>1947</v>
      </c>
    </row>
    <row r="11" customFormat="false" ht="15" hidden="false" customHeight="false" outlineLevel="0" collapsed="false">
      <c r="A11" s="2" t="s">
        <v>1938</v>
      </c>
      <c r="B11" s="2" t="s">
        <v>41</v>
      </c>
      <c r="C11" s="2" t="s">
        <v>1948</v>
      </c>
    </row>
    <row r="12" customFormat="false" ht="15" hidden="false" customHeight="false" outlineLevel="0" collapsed="false">
      <c r="A12" s="2" t="s">
        <v>1938</v>
      </c>
      <c r="B12" s="2" t="s">
        <v>42</v>
      </c>
      <c r="C12" s="2" t="s">
        <v>1949</v>
      </c>
    </row>
    <row r="13" customFormat="false" ht="15" hidden="false" customHeight="false" outlineLevel="0" collapsed="false">
      <c r="A13" s="2" t="s">
        <v>1938</v>
      </c>
      <c r="B13" s="2" t="s">
        <v>43</v>
      </c>
      <c r="C13" s="2" t="s">
        <v>1950</v>
      </c>
    </row>
    <row r="14" customFormat="false" ht="15" hidden="false" customHeight="false" outlineLevel="0" collapsed="false">
      <c r="A14" s="2" t="s">
        <v>1938</v>
      </c>
      <c r="B14" s="2" t="s">
        <v>44</v>
      </c>
      <c r="C14" s="2" t="s">
        <v>1951</v>
      </c>
    </row>
    <row r="15" customFormat="false" ht="15" hidden="false" customHeight="false" outlineLevel="0" collapsed="false">
      <c r="A15" s="2" t="s">
        <v>1938</v>
      </c>
      <c r="B15" s="2" t="s">
        <v>45</v>
      </c>
      <c r="C15" s="2" t="s">
        <v>1952</v>
      </c>
    </row>
    <row r="16" customFormat="false" ht="15" hidden="false" customHeight="false" outlineLevel="0" collapsed="false">
      <c r="A16" s="2" t="s">
        <v>1938</v>
      </c>
      <c r="B16" s="2" t="s">
        <v>39</v>
      </c>
      <c r="C16" s="2" t="s">
        <v>1953</v>
      </c>
    </row>
    <row r="17" customFormat="false" ht="15" hidden="false" customHeight="false" outlineLevel="0" collapsed="false">
      <c r="A17" s="2" t="s">
        <v>1938</v>
      </c>
      <c r="B17" s="2" t="s">
        <v>1954</v>
      </c>
      <c r="C17" s="2" t="s">
        <v>1955</v>
      </c>
    </row>
    <row r="18" customFormat="false" ht="15" hidden="false" customHeight="false" outlineLevel="0" collapsed="false">
      <c r="A18" s="2" t="s">
        <v>1938</v>
      </c>
      <c r="B18" s="2" t="s">
        <v>46</v>
      </c>
      <c r="C18" s="2" t="s">
        <v>1956</v>
      </c>
    </row>
    <row r="19" customFormat="false" ht="15" hidden="false" customHeight="false" outlineLevel="0" collapsed="false">
      <c r="A19" s="2" t="s">
        <v>1938</v>
      </c>
      <c r="B19" s="2" t="s">
        <v>47</v>
      </c>
      <c r="C19" s="2" t="s">
        <v>1957</v>
      </c>
    </row>
    <row r="20" customFormat="false" ht="15" hidden="false" customHeight="false" outlineLevel="0" collapsed="false">
      <c r="A20" s="2" t="s">
        <v>1938</v>
      </c>
      <c r="B20" s="2" t="s">
        <v>31</v>
      </c>
      <c r="C20" s="2" t="s">
        <v>1958</v>
      </c>
    </row>
    <row r="21" customFormat="false" ht="15" hidden="false" customHeight="false" outlineLevel="0" collapsed="false">
      <c r="A21" s="2" t="s">
        <v>1938</v>
      </c>
      <c r="B21" s="2" t="s">
        <v>48</v>
      </c>
      <c r="C21" s="2" t="s">
        <v>1959</v>
      </c>
    </row>
    <row r="22" customFormat="false" ht="15" hidden="false" customHeight="false" outlineLevel="0" collapsed="false">
      <c r="A22" s="2" t="s">
        <v>1938</v>
      </c>
      <c r="B22" s="2" t="s">
        <v>49</v>
      </c>
      <c r="C22" s="2" t="s">
        <v>1960</v>
      </c>
    </row>
    <row r="23" customFormat="false" ht="35.05" hidden="false" customHeight="false" outlineLevel="0" collapsed="false">
      <c r="A23" s="2" t="s">
        <v>1938</v>
      </c>
      <c r="B23" s="2" t="s">
        <v>1961</v>
      </c>
      <c r="C23" s="2" t="s">
        <v>1962</v>
      </c>
    </row>
    <row r="24" customFormat="false" ht="23.85" hidden="false" customHeight="false" outlineLevel="0" collapsed="false">
      <c r="A24" s="2" t="s">
        <v>1938</v>
      </c>
      <c r="B24" s="2" t="s">
        <v>1963</v>
      </c>
      <c r="C24" s="2" t="s">
        <v>1964</v>
      </c>
    </row>
    <row r="25" customFormat="false" ht="15" hidden="false" customHeight="false" outlineLevel="0" collapsed="false">
      <c r="A25" s="2" t="s">
        <v>1938</v>
      </c>
      <c r="B25" s="2" t="s">
        <v>57</v>
      </c>
      <c r="C25" s="2" t="s">
        <v>1965</v>
      </c>
    </row>
    <row r="26" customFormat="false" ht="15" hidden="false" customHeight="false" outlineLevel="0" collapsed="false">
      <c r="A26" s="2" t="s">
        <v>1966</v>
      </c>
      <c r="B26" s="2" t="s">
        <v>1967</v>
      </c>
      <c r="C26" s="2" t="s">
        <v>1968</v>
      </c>
    </row>
    <row r="27" customFormat="false" ht="35.05" hidden="false" customHeight="false" outlineLevel="0" collapsed="false">
      <c r="A27" s="2" t="s">
        <v>1966</v>
      </c>
      <c r="B27" s="2" t="s">
        <v>811</v>
      </c>
      <c r="C27" s="2" t="s">
        <v>1969</v>
      </c>
    </row>
    <row r="28" customFormat="false" ht="15" hidden="false" customHeight="false" outlineLevel="0" collapsed="false">
      <c r="A28" s="2" t="s">
        <v>1966</v>
      </c>
      <c r="B28" s="2" t="s">
        <v>814</v>
      </c>
      <c r="C28" s="2" t="s">
        <v>1970</v>
      </c>
    </row>
    <row r="29" customFormat="false" ht="15" hidden="false" customHeight="false" outlineLevel="0" collapsed="false">
      <c r="A29" s="2" t="s">
        <v>1966</v>
      </c>
      <c r="B29" s="2" t="s">
        <v>57</v>
      </c>
      <c r="C29" s="2" t="s">
        <v>1971</v>
      </c>
    </row>
    <row r="30" customFormat="false" ht="23.85" hidden="false" customHeight="false" outlineLevel="0" collapsed="false">
      <c r="A30" s="2" t="s">
        <v>1966</v>
      </c>
      <c r="B30" s="2" t="s">
        <v>815</v>
      </c>
      <c r="C30" s="2" t="s">
        <v>1972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30"/>
  </cols>
  <sheetData>
    <row r="1" customFormat="false" ht="15" hidden="false" customHeight="false" outlineLevel="0" collapsed="false">
      <c r="A1" s="3" t="s">
        <v>984</v>
      </c>
      <c r="B1" s="3" t="s">
        <v>1973</v>
      </c>
    </row>
    <row r="2" customFormat="false" ht="23.85" hidden="false" customHeight="false" outlineLevel="0" collapsed="false">
      <c r="A2" s="2" t="s">
        <v>1974</v>
      </c>
      <c r="B2" s="2" t="s">
        <v>1975</v>
      </c>
    </row>
    <row r="3" customFormat="false" ht="23.85" hidden="false" customHeight="false" outlineLevel="0" collapsed="false">
      <c r="A3" s="2" t="s">
        <v>1974</v>
      </c>
      <c r="B3" s="2" t="s">
        <v>1976</v>
      </c>
    </row>
    <row r="4" customFormat="false" ht="23.85" hidden="false" customHeight="false" outlineLevel="0" collapsed="false">
      <c r="A4" s="2" t="s">
        <v>1974</v>
      </c>
      <c r="B4" s="2" t="s">
        <v>1977</v>
      </c>
    </row>
    <row r="5" customFormat="false" ht="15" hidden="false" customHeight="false" outlineLevel="0" collapsed="false">
      <c r="A5" s="2" t="s">
        <v>1974</v>
      </c>
      <c r="B5" s="2" t="s">
        <v>1978</v>
      </c>
    </row>
    <row r="6" customFormat="false" ht="23.85" hidden="false" customHeight="false" outlineLevel="0" collapsed="false">
      <c r="A6" s="2" t="s">
        <v>1974</v>
      </c>
      <c r="B6" s="2" t="s">
        <v>1979</v>
      </c>
    </row>
    <row r="7" customFormat="false" ht="23.85" hidden="false" customHeight="false" outlineLevel="0" collapsed="false">
      <c r="A7" s="2" t="s">
        <v>1974</v>
      </c>
      <c r="B7" s="2" t="s">
        <v>1980</v>
      </c>
    </row>
    <row r="8" customFormat="false" ht="23.85" hidden="false" customHeight="false" outlineLevel="0" collapsed="false">
      <c r="A8" s="2" t="s">
        <v>1974</v>
      </c>
      <c r="B8" s="2" t="s">
        <v>1981</v>
      </c>
    </row>
    <row r="9" customFormat="false" ht="23.85" hidden="false" customHeight="false" outlineLevel="0" collapsed="false">
      <c r="A9" s="2" t="s">
        <v>1974</v>
      </c>
      <c r="B9" s="2" t="s">
        <v>1982</v>
      </c>
    </row>
    <row r="10" customFormat="false" ht="23.85" hidden="false" customHeight="false" outlineLevel="0" collapsed="false">
      <c r="A10" s="2" t="s">
        <v>1974</v>
      </c>
      <c r="B10" s="2" t="s">
        <v>1983</v>
      </c>
    </row>
    <row r="11" customFormat="false" ht="15" hidden="false" customHeight="false" outlineLevel="0" collapsed="false">
      <c r="A11" s="2" t="s">
        <v>1974</v>
      </c>
      <c r="B11" s="2" t="s">
        <v>1984</v>
      </c>
    </row>
    <row r="12" customFormat="false" ht="15" hidden="false" customHeight="false" outlineLevel="0" collapsed="false">
      <c r="A12" s="2" t="s">
        <v>1974</v>
      </c>
      <c r="B12" s="2" t="s">
        <v>1985</v>
      </c>
    </row>
    <row r="13" customFormat="false" ht="23.85" hidden="false" customHeight="false" outlineLevel="0" collapsed="false">
      <c r="A13" s="2" t="s">
        <v>1974</v>
      </c>
      <c r="B13" s="2" t="s">
        <v>1986</v>
      </c>
    </row>
    <row r="14" customFormat="false" ht="23.85" hidden="false" customHeight="false" outlineLevel="0" collapsed="false">
      <c r="A14" s="2" t="s">
        <v>1974</v>
      </c>
      <c r="B14" s="2" t="s">
        <v>1987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2026-09-14T16:26:19Z</dcterms:created>
  <dc:creator>openpyxl</dc:creator>
  <dc:description/>
  <dc:language>en-US</dc:language>
  <cp:lastModifiedBy/>
  <dcterms:modified xsi:type="dcterms:W3CDTF">2026-09-14T16:26:20Z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